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855" yWindow="615" windowWidth="18195" windowHeight="115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DV-IDENTITY-0" sheetId="6" state="veryHidden" r:id="rId6"/>
  </sheets>
  <calcPr calcId="145621"/>
</workbook>
</file>

<file path=xl/calcChain.xml><?xml version="1.0" encoding="utf-8"?>
<calcChain xmlns="http://schemas.openxmlformats.org/spreadsheetml/2006/main">
  <c r="A3" i="6" l="1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AX3" i="6"/>
  <c r="AY3" i="6"/>
  <c r="AZ3" i="6"/>
  <c r="BA3" i="6"/>
  <c r="BB3" i="6"/>
  <c r="BC3" i="6"/>
  <c r="BD3" i="6"/>
  <c r="BE3" i="6"/>
  <c r="BF3" i="6"/>
  <c r="BG3" i="6"/>
  <c r="BH3" i="6"/>
  <c r="BI3" i="6"/>
  <c r="BJ3" i="6"/>
  <c r="BK3" i="6"/>
  <c r="BL3" i="6"/>
  <c r="BM3" i="6"/>
  <c r="BN3" i="6"/>
  <c r="BO3" i="6"/>
  <c r="BP3" i="6"/>
  <c r="BQ3" i="6"/>
  <c r="BR3" i="6"/>
  <c r="BS3" i="6"/>
  <c r="BT3" i="6"/>
  <c r="BU3" i="6"/>
  <c r="BV3" i="6"/>
  <c r="BW3" i="6"/>
  <c r="BX3" i="6"/>
  <c r="BY3" i="6"/>
  <c r="BZ3" i="6"/>
  <c r="A2" i="6"/>
  <c r="B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AT2" i="6"/>
  <c r="AU2" i="6"/>
  <c r="AV2" i="6"/>
  <c r="AW2" i="6"/>
  <c r="AX2" i="6"/>
  <c r="AY2" i="6"/>
  <c r="AZ2" i="6"/>
  <c r="BA2" i="6"/>
  <c r="BB2" i="6"/>
  <c r="BC2" i="6"/>
  <c r="BD2" i="6"/>
  <c r="BE2" i="6"/>
  <c r="BF2" i="6"/>
  <c r="BG2" i="6"/>
  <c r="BH2" i="6"/>
  <c r="BI2" i="6"/>
  <c r="BJ2" i="6"/>
  <c r="BK2" i="6"/>
  <c r="BL2" i="6"/>
  <c r="BM2" i="6"/>
  <c r="BN2" i="6"/>
  <c r="BO2" i="6"/>
  <c r="BP2" i="6"/>
  <c r="BQ2" i="6"/>
  <c r="BR2" i="6"/>
  <c r="BS2" i="6"/>
  <c r="BT2" i="6"/>
  <c r="BU2" i="6"/>
  <c r="BV2" i="6"/>
  <c r="BW2" i="6"/>
  <c r="BX2" i="6"/>
  <c r="BY2" i="6"/>
  <c r="BZ2" i="6"/>
  <c r="CA2" i="6"/>
  <c r="CB2" i="6"/>
  <c r="CC2" i="6"/>
  <c r="CD2" i="6"/>
  <c r="CE2" i="6"/>
  <c r="CF2" i="6"/>
  <c r="CG2" i="6"/>
  <c r="CH2" i="6"/>
  <c r="CI2" i="6"/>
  <c r="CJ2" i="6"/>
  <c r="CK2" i="6"/>
  <c r="CL2" i="6"/>
  <c r="CM2" i="6"/>
  <c r="CN2" i="6"/>
  <c r="CO2" i="6"/>
  <c r="CP2" i="6"/>
  <c r="CQ2" i="6"/>
  <c r="CR2" i="6"/>
  <c r="CS2" i="6"/>
  <c r="CT2" i="6"/>
  <c r="CU2" i="6"/>
  <c r="CV2" i="6"/>
  <c r="CW2" i="6"/>
  <c r="CX2" i="6"/>
  <c r="CY2" i="6"/>
  <c r="CZ2" i="6"/>
  <c r="DA2" i="6"/>
  <c r="DB2" i="6"/>
  <c r="DC2" i="6"/>
  <c r="DD2" i="6"/>
  <c r="DE2" i="6"/>
  <c r="DF2" i="6"/>
  <c r="DG2" i="6"/>
  <c r="DH2" i="6"/>
  <c r="DI2" i="6"/>
  <c r="DJ2" i="6"/>
  <c r="DK2" i="6"/>
  <c r="DL2" i="6"/>
  <c r="DM2" i="6"/>
  <c r="DN2" i="6"/>
  <c r="DO2" i="6"/>
  <c r="DP2" i="6"/>
  <c r="DQ2" i="6"/>
  <c r="DR2" i="6"/>
  <c r="DS2" i="6"/>
  <c r="DT2" i="6"/>
  <c r="DU2" i="6"/>
  <c r="DV2" i="6"/>
  <c r="DW2" i="6"/>
  <c r="DX2" i="6"/>
  <c r="DY2" i="6"/>
  <c r="DZ2" i="6"/>
  <c r="EA2" i="6"/>
  <c r="EB2" i="6"/>
  <c r="EC2" i="6"/>
  <c r="ED2" i="6"/>
  <c r="EE2" i="6"/>
  <c r="EF2" i="6"/>
  <c r="EG2" i="6"/>
  <c r="EH2" i="6"/>
  <c r="EI2" i="6"/>
  <c r="EJ2" i="6"/>
  <c r="EK2" i="6"/>
  <c r="EL2" i="6"/>
  <c r="EM2" i="6"/>
  <c r="EN2" i="6"/>
  <c r="EO2" i="6"/>
  <c r="EP2" i="6"/>
  <c r="EQ2" i="6"/>
  <c r="ER2" i="6"/>
  <c r="ES2" i="6"/>
  <c r="ET2" i="6"/>
  <c r="EU2" i="6"/>
  <c r="EV2" i="6"/>
  <c r="EW2" i="6"/>
  <c r="EX2" i="6"/>
  <c r="EY2" i="6"/>
  <c r="EZ2" i="6"/>
  <c r="FA2" i="6"/>
  <c r="FB2" i="6"/>
  <c r="FC2" i="6"/>
  <c r="FD2" i="6"/>
  <c r="FE2" i="6"/>
  <c r="FF2" i="6"/>
  <c r="FG2" i="6"/>
  <c r="FH2" i="6"/>
  <c r="FI2" i="6"/>
  <c r="FJ2" i="6"/>
  <c r="FK2" i="6"/>
  <c r="FL2" i="6"/>
  <c r="FM2" i="6"/>
  <c r="FN2" i="6"/>
  <c r="FO2" i="6"/>
  <c r="FP2" i="6"/>
  <c r="FQ2" i="6"/>
  <c r="FR2" i="6"/>
  <c r="FS2" i="6"/>
  <c r="FT2" i="6"/>
  <c r="FU2" i="6"/>
  <c r="FV2" i="6"/>
  <c r="FW2" i="6"/>
  <c r="FX2" i="6"/>
  <c r="FY2" i="6"/>
  <c r="FZ2" i="6"/>
  <c r="GA2" i="6"/>
  <c r="GB2" i="6"/>
  <c r="GC2" i="6"/>
  <c r="GD2" i="6"/>
  <c r="GE2" i="6"/>
  <c r="GF2" i="6"/>
  <c r="GG2" i="6"/>
  <c r="GH2" i="6"/>
  <c r="GI2" i="6"/>
  <c r="GJ2" i="6"/>
  <c r="GK2" i="6"/>
  <c r="GL2" i="6"/>
  <c r="GM2" i="6"/>
  <c r="GN2" i="6"/>
  <c r="GO2" i="6"/>
  <c r="GP2" i="6"/>
  <c r="GQ2" i="6"/>
  <c r="GR2" i="6"/>
  <c r="GS2" i="6"/>
  <c r="GT2" i="6"/>
  <c r="GU2" i="6"/>
  <c r="GV2" i="6"/>
  <c r="GW2" i="6"/>
  <c r="GX2" i="6"/>
  <c r="GY2" i="6"/>
  <c r="GZ2" i="6"/>
  <c r="HA2" i="6"/>
  <c r="HB2" i="6"/>
  <c r="HC2" i="6"/>
  <c r="HD2" i="6"/>
  <c r="HE2" i="6"/>
  <c r="HF2" i="6"/>
  <c r="HG2" i="6"/>
  <c r="HH2" i="6"/>
  <c r="HI2" i="6"/>
  <c r="HJ2" i="6"/>
  <c r="HK2" i="6"/>
  <c r="HL2" i="6"/>
  <c r="HM2" i="6"/>
  <c r="HN2" i="6"/>
  <c r="HO2" i="6"/>
  <c r="HP2" i="6"/>
  <c r="HQ2" i="6"/>
  <c r="HR2" i="6"/>
  <c r="HS2" i="6"/>
  <c r="HT2" i="6"/>
  <c r="HU2" i="6"/>
  <c r="HV2" i="6"/>
  <c r="HW2" i="6"/>
  <c r="HX2" i="6"/>
  <c r="HY2" i="6"/>
  <c r="HZ2" i="6"/>
  <c r="IA2" i="6"/>
  <c r="IB2" i="6"/>
  <c r="IC2" i="6"/>
  <c r="ID2" i="6"/>
  <c r="IE2" i="6"/>
  <c r="IF2" i="6"/>
  <c r="IG2" i="6"/>
  <c r="IH2" i="6"/>
  <c r="II2" i="6"/>
  <c r="IJ2" i="6"/>
  <c r="IK2" i="6"/>
  <c r="IL2" i="6"/>
  <c r="IM2" i="6"/>
  <c r="IN2" i="6"/>
  <c r="IO2" i="6"/>
  <c r="IP2" i="6"/>
  <c r="IQ2" i="6"/>
  <c r="IR2" i="6"/>
  <c r="IS2" i="6"/>
  <c r="IT2" i="6"/>
  <c r="IU2" i="6"/>
  <c r="IV2" i="6"/>
  <c r="A1" i="6"/>
  <c r="B1" i="6"/>
  <c r="C1" i="6"/>
  <c r="D1" i="6"/>
  <c r="E1" i="6"/>
  <c r="F1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AG1" i="6"/>
  <c r="AH1" i="6"/>
  <c r="AI1" i="6"/>
  <c r="AJ1" i="6"/>
  <c r="AK1" i="6"/>
  <c r="AL1" i="6"/>
  <c r="AM1" i="6"/>
  <c r="AN1" i="6"/>
  <c r="AO1" i="6"/>
  <c r="AP1" i="6"/>
  <c r="AQ1" i="6"/>
  <c r="AR1" i="6"/>
  <c r="AS1" i="6"/>
  <c r="AT1" i="6"/>
  <c r="AU1" i="6"/>
  <c r="AV1" i="6"/>
  <c r="AW1" i="6"/>
  <c r="AX1" i="6"/>
  <c r="AY1" i="6"/>
  <c r="AZ1" i="6"/>
  <c r="BA1" i="6"/>
  <c r="BB1" i="6"/>
  <c r="BC1" i="6"/>
  <c r="BD1" i="6"/>
  <c r="BE1" i="6"/>
  <c r="BF1" i="6"/>
  <c r="BG1" i="6"/>
  <c r="BH1" i="6"/>
  <c r="BI1" i="6"/>
  <c r="BJ1" i="6"/>
  <c r="BK1" i="6"/>
  <c r="BL1" i="6"/>
  <c r="BM1" i="6"/>
  <c r="BN1" i="6"/>
  <c r="BO1" i="6"/>
  <c r="BP1" i="6"/>
  <c r="BQ1" i="6"/>
  <c r="BR1" i="6"/>
  <c r="BS1" i="6"/>
  <c r="BT1" i="6"/>
  <c r="BU1" i="6"/>
  <c r="BV1" i="6"/>
  <c r="BW1" i="6"/>
  <c r="BX1" i="6"/>
  <c r="BY1" i="6"/>
  <c r="BZ1" i="6"/>
  <c r="CA1" i="6"/>
  <c r="CB1" i="6"/>
  <c r="CC1" i="6"/>
  <c r="CD1" i="6"/>
  <c r="CE1" i="6"/>
  <c r="CF1" i="6"/>
  <c r="CG1" i="6"/>
  <c r="CH1" i="6"/>
  <c r="CI1" i="6"/>
  <c r="CJ1" i="6"/>
  <c r="CK1" i="6"/>
  <c r="CL1" i="6"/>
  <c r="CM1" i="6"/>
  <c r="CN1" i="6"/>
  <c r="CO1" i="6"/>
  <c r="CP1" i="6"/>
  <c r="CQ1" i="6"/>
  <c r="CR1" i="6"/>
  <c r="CS1" i="6"/>
  <c r="CT1" i="6"/>
  <c r="CU1" i="6"/>
  <c r="CV1" i="6"/>
  <c r="CW1" i="6"/>
  <c r="CX1" i="6"/>
  <c r="CY1" i="6"/>
  <c r="CZ1" i="6"/>
  <c r="DA1" i="6"/>
  <c r="DB1" i="6"/>
  <c r="DC1" i="6"/>
  <c r="DD1" i="6"/>
  <c r="DE1" i="6"/>
  <c r="DF1" i="6"/>
  <c r="DG1" i="6"/>
  <c r="DH1" i="6"/>
  <c r="DI1" i="6"/>
  <c r="DJ1" i="6"/>
  <c r="DK1" i="6"/>
  <c r="DL1" i="6"/>
  <c r="DM1" i="6"/>
  <c r="DN1" i="6"/>
  <c r="DO1" i="6"/>
  <c r="DP1" i="6"/>
  <c r="DQ1" i="6"/>
  <c r="DR1" i="6"/>
  <c r="DS1" i="6"/>
  <c r="DT1" i="6"/>
  <c r="DU1" i="6"/>
  <c r="DV1" i="6"/>
  <c r="DW1" i="6"/>
  <c r="DX1" i="6"/>
  <c r="DY1" i="6"/>
  <c r="DZ1" i="6"/>
  <c r="EA1" i="6"/>
  <c r="EB1" i="6"/>
  <c r="EC1" i="6"/>
  <c r="ED1" i="6"/>
  <c r="EE1" i="6"/>
  <c r="EF1" i="6"/>
  <c r="EG1" i="6"/>
  <c r="EH1" i="6"/>
  <c r="EI1" i="6"/>
  <c r="EJ1" i="6"/>
  <c r="EK1" i="6"/>
  <c r="EL1" i="6"/>
  <c r="EM1" i="6"/>
  <c r="EN1" i="6"/>
  <c r="EO1" i="6"/>
  <c r="EP1" i="6"/>
  <c r="EQ1" i="6"/>
  <c r="ER1" i="6"/>
  <c r="ES1" i="6"/>
  <c r="ET1" i="6"/>
  <c r="EU1" i="6"/>
  <c r="EV1" i="6"/>
  <c r="EW1" i="6"/>
  <c r="EX1" i="6"/>
  <c r="EY1" i="6"/>
  <c r="EZ1" i="6"/>
  <c r="FA1" i="6"/>
  <c r="FB1" i="6"/>
  <c r="FC1" i="6"/>
  <c r="FD1" i="6"/>
  <c r="FE1" i="6"/>
  <c r="FF1" i="6"/>
  <c r="FG1" i="6"/>
  <c r="FH1" i="6"/>
  <c r="FI1" i="6"/>
  <c r="FJ1" i="6"/>
  <c r="FK1" i="6"/>
  <c r="FL1" i="6"/>
  <c r="FM1" i="6"/>
  <c r="FN1" i="6"/>
  <c r="FO1" i="6"/>
  <c r="FP1" i="6"/>
  <c r="FQ1" i="6"/>
  <c r="FR1" i="6"/>
  <c r="FS1" i="6"/>
  <c r="FT1" i="6"/>
  <c r="FU1" i="6"/>
  <c r="FV1" i="6"/>
  <c r="FW1" i="6"/>
  <c r="FX1" i="6"/>
  <c r="FY1" i="6"/>
  <c r="FZ1" i="6"/>
  <c r="GA1" i="6"/>
  <c r="GB1" i="6"/>
  <c r="GC1" i="6"/>
  <c r="GD1" i="6"/>
  <c r="GE1" i="6"/>
  <c r="GF1" i="6"/>
  <c r="GG1" i="6"/>
  <c r="GH1" i="6"/>
  <c r="GI1" i="6"/>
  <c r="GJ1" i="6"/>
  <c r="GK1" i="6"/>
  <c r="GL1" i="6"/>
  <c r="GM1" i="6"/>
  <c r="GN1" i="6"/>
  <c r="GO1" i="6"/>
  <c r="GP1" i="6"/>
  <c r="GQ1" i="6"/>
  <c r="GR1" i="6"/>
  <c r="GS1" i="6"/>
  <c r="GT1" i="6"/>
  <c r="GU1" i="6"/>
  <c r="GV1" i="6"/>
  <c r="GW1" i="6"/>
  <c r="GX1" i="6"/>
  <c r="GY1" i="6"/>
  <c r="GZ1" i="6"/>
  <c r="HA1" i="6"/>
  <c r="HB1" i="6"/>
  <c r="HC1" i="6"/>
  <c r="HD1" i="6"/>
  <c r="HE1" i="6"/>
  <c r="HF1" i="6"/>
  <c r="HG1" i="6"/>
  <c r="HH1" i="6"/>
  <c r="HI1" i="6"/>
  <c r="HJ1" i="6"/>
  <c r="HK1" i="6"/>
  <c r="HL1" i="6"/>
  <c r="HM1" i="6"/>
  <c r="HN1" i="6"/>
  <c r="HO1" i="6"/>
  <c r="HP1" i="6"/>
  <c r="HQ1" i="6"/>
  <c r="HR1" i="6"/>
  <c r="HS1" i="6"/>
  <c r="HT1" i="6"/>
  <c r="HU1" i="6"/>
  <c r="HV1" i="6"/>
  <c r="HW1" i="6"/>
  <c r="HX1" i="6"/>
  <c r="HY1" i="6"/>
  <c r="HZ1" i="6"/>
  <c r="IA1" i="6"/>
  <c r="IB1" i="6"/>
  <c r="IC1" i="6"/>
  <c r="ID1" i="6"/>
  <c r="IE1" i="6"/>
  <c r="IF1" i="6"/>
  <c r="IG1" i="6"/>
  <c r="IH1" i="6"/>
  <c r="II1" i="6"/>
  <c r="IJ1" i="6"/>
  <c r="IK1" i="6"/>
  <c r="IL1" i="6"/>
  <c r="IM1" i="6"/>
  <c r="IN1" i="6"/>
  <c r="IO1" i="6"/>
  <c r="IP1" i="6"/>
  <c r="IQ1" i="6"/>
  <c r="IR1" i="6"/>
  <c r="IS1" i="6"/>
  <c r="IT1" i="6"/>
  <c r="IU1" i="6"/>
  <c r="IV1" i="6"/>
</calcChain>
</file>

<file path=xl/sharedStrings.xml><?xml version="1.0" encoding="utf-8"?>
<sst xmlns="http://schemas.openxmlformats.org/spreadsheetml/2006/main" count="57" uniqueCount="48">
  <si>
    <t>Lesson</t>
  </si>
  <si>
    <t>Students</t>
  </si>
  <si>
    <t>Date</t>
  </si>
  <si>
    <t>Class</t>
  </si>
  <si>
    <t>Note:</t>
  </si>
  <si>
    <t>Speech</t>
  </si>
  <si>
    <t>none</t>
  </si>
  <si>
    <t>EV= Evaluator</t>
  </si>
  <si>
    <t>IL= Impromptu Leader</t>
  </si>
  <si>
    <t>T = Timer</t>
  </si>
  <si>
    <t>G = Grammarian</t>
  </si>
  <si>
    <t>X = Student Gone</t>
  </si>
  <si>
    <t>#8</t>
  </si>
  <si>
    <t>#9</t>
  </si>
  <si>
    <t>#10</t>
  </si>
  <si>
    <t>#11</t>
  </si>
  <si>
    <t>#12</t>
  </si>
  <si>
    <t>#13</t>
  </si>
  <si>
    <t>#14</t>
  </si>
  <si>
    <t>Rhet.</t>
  </si>
  <si>
    <t>Interp.</t>
  </si>
  <si>
    <t>Dialog.</t>
  </si>
  <si>
    <t>Intro.</t>
  </si>
  <si>
    <t>Hist.</t>
  </si>
  <si>
    <t>Struc.</t>
  </si>
  <si>
    <t>Etiq.</t>
  </si>
  <si>
    <t>Brnst</t>
  </si>
  <si>
    <t>Panel</t>
  </si>
  <si>
    <t>Sell</t>
  </si>
  <si>
    <t xml:space="preserve">Job </t>
  </si>
  <si>
    <t>Debate</t>
  </si>
  <si>
    <t>Prob</t>
  </si>
  <si>
    <t>Speech 8</t>
  </si>
  <si>
    <t>Speech 9</t>
  </si>
  <si>
    <t>Speech 10</t>
  </si>
  <si>
    <t>Speech 11</t>
  </si>
  <si>
    <t>Speech 12</t>
  </si>
  <si>
    <t>Speech 13</t>
  </si>
  <si>
    <t>Speech 14</t>
  </si>
  <si>
    <t>Rhetorical Devices</t>
  </si>
  <si>
    <t>Interpretive Reading + intro</t>
  </si>
  <si>
    <t>Story with Dialogue</t>
  </si>
  <si>
    <t>Memorized Historical Speech</t>
  </si>
  <si>
    <t>Structure/Problem</t>
  </si>
  <si>
    <t>Sell a Product</t>
  </si>
  <si>
    <t>Debate (use speech #12)</t>
  </si>
  <si>
    <t>Example:  IL/EV5 means that you are both Impromptu Leader and an Evaluator (of speaker #5)</t>
  </si>
  <si>
    <t>AAAAAGtrLE4=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</si>
</sst>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2"/>
  <sheetViews>
    <sheetView tabSelected="1" view="pageLayout" zoomScaleNormal="100" workbookViewId="0"/>
  </sheetViews>
  <sheetFormatPr defaultColWidth="9.140625" defaultRowHeight="12.75" x14ac:dyDescent="0.2"/>
  <cols>
    <col min="2" max="16" width="6.5703125" customWidth="1"/>
  </cols>
  <sheetData>
    <row r="1" spans="1:17" ht="18" customHeight="1" x14ac:dyDescent="0.2">
      <c r="A1" s="2" t="s">
        <v>3</v>
      </c>
      <c r="B1" s="2">
        <v>16</v>
      </c>
      <c r="C1" s="2">
        <v>17</v>
      </c>
      <c r="D1" s="2">
        <v>18</v>
      </c>
      <c r="E1" s="2">
        <v>19</v>
      </c>
      <c r="F1" s="2">
        <v>20</v>
      </c>
      <c r="G1" s="2">
        <v>21</v>
      </c>
      <c r="H1" s="2">
        <v>22</v>
      </c>
      <c r="I1" s="2">
        <v>23</v>
      </c>
      <c r="J1" s="2">
        <v>24</v>
      </c>
      <c r="K1" s="2">
        <v>25</v>
      </c>
      <c r="L1" s="2">
        <v>26</v>
      </c>
      <c r="M1" s="2">
        <v>27</v>
      </c>
      <c r="N1" s="2">
        <v>28</v>
      </c>
      <c r="O1" s="2">
        <v>29</v>
      </c>
      <c r="P1" s="2">
        <v>30</v>
      </c>
      <c r="Q1" s="1" t="s">
        <v>4</v>
      </c>
    </row>
    <row r="2" spans="1:17" ht="18" customHeight="1" x14ac:dyDescent="0.2">
      <c r="A2" s="2" t="s">
        <v>2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7" ht="18" customHeight="1" x14ac:dyDescent="0.2">
      <c r="A3" s="2" t="s">
        <v>0</v>
      </c>
      <c r="B3" s="16" t="s">
        <v>19</v>
      </c>
      <c r="C3" s="16" t="s">
        <v>20</v>
      </c>
      <c r="D3" s="16" t="s">
        <v>21</v>
      </c>
      <c r="E3" s="16" t="s">
        <v>22</v>
      </c>
      <c r="F3" s="5" t="s">
        <v>23</v>
      </c>
      <c r="G3" s="16" t="s">
        <v>24</v>
      </c>
      <c r="H3" s="5" t="s">
        <v>25</v>
      </c>
      <c r="I3" s="16" t="s">
        <v>26</v>
      </c>
      <c r="J3" s="16" t="s">
        <v>31</v>
      </c>
      <c r="K3" s="16" t="s">
        <v>27</v>
      </c>
      <c r="L3" s="16" t="s">
        <v>28</v>
      </c>
      <c r="M3" s="16" t="s">
        <v>29</v>
      </c>
      <c r="N3" s="16" t="s">
        <v>30</v>
      </c>
      <c r="O3" s="16" t="s">
        <v>30</v>
      </c>
      <c r="P3" s="16" t="s">
        <v>30</v>
      </c>
      <c r="Q3" s="1"/>
    </row>
    <row r="4" spans="1:17" ht="18" customHeight="1" x14ac:dyDescent="0.2">
      <c r="A4" s="2" t="s">
        <v>5</v>
      </c>
      <c r="B4" s="2" t="s">
        <v>6</v>
      </c>
      <c r="C4" s="2" t="s">
        <v>12</v>
      </c>
      <c r="D4" s="2" t="s">
        <v>12</v>
      </c>
      <c r="E4" s="2" t="s">
        <v>13</v>
      </c>
      <c r="F4" s="2" t="s">
        <v>13</v>
      </c>
      <c r="G4" s="2" t="s">
        <v>14</v>
      </c>
      <c r="H4" s="2" t="s">
        <v>14</v>
      </c>
      <c r="I4" s="2" t="s">
        <v>15</v>
      </c>
      <c r="J4" s="2" t="s">
        <v>15</v>
      </c>
      <c r="K4" s="2" t="s">
        <v>16</v>
      </c>
      <c r="L4" s="2" t="s">
        <v>16</v>
      </c>
      <c r="M4" s="2" t="s">
        <v>17</v>
      </c>
      <c r="N4" s="2" t="s">
        <v>17</v>
      </c>
      <c r="O4" s="2" t="s">
        <v>18</v>
      </c>
      <c r="P4" s="2" t="s">
        <v>18</v>
      </c>
      <c r="Q4" s="1"/>
    </row>
    <row r="5" spans="1:17" ht="18" customHeight="1" x14ac:dyDescent="0.2">
      <c r="A5" s="1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18" customHeight="1" x14ac:dyDescent="0.2">
      <c r="A6" s="13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8" customHeight="1" x14ac:dyDescent="0.2">
      <c r="A7" s="13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8" customHeight="1" x14ac:dyDescent="0.2">
      <c r="A8" s="13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8" customHeight="1" x14ac:dyDescent="0.2">
      <c r="A9" s="13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8" customHeight="1" x14ac:dyDescent="0.2">
      <c r="A10" s="13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8" customHeight="1" x14ac:dyDescent="0.2">
      <c r="A11" s="13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8" customHeight="1" x14ac:dyDescent="0.2">
      <c r="A12" s="13">
        <v>7</v>
      </c>
      <c r="B12" s="6"/>
      <c r="C12" s="6"/>
      <c r="D12" s="6"/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8" customHeight="1" x14ac:dyDescent="0.2">
      <c r="A13" s="13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/>
      <c r="P13" s="6"/>
      <c r="Q13" s="6"/>
    </row>
    <row r="14" spans="1:17" ht="18" customHeight="1" x14ac:dyDescent="0.2">
      <c r="A14" s="13">
        <v>9</v>
      </c>
      <c r="B14" s="1"/>
      <c r="C14" s="1"/>
      <c r="D14" s="1"/>
      <c r="E14" s="1"/>
      <c r="F14" s="1"/>
      <c r="G14" s="1"/>
      <c r="H14" s="9"/>
      <c r="I14" s="1"/>
      <c r="J14" s="9"/>
      <c r="K14" s="1"/>
      <c r="L14" s="1"/>
      <c r="M14" s="1"/>
      <c r="N14" s="1"/>
      <c r="O14" s="1"/>
      <c r="P14" s="1"/>
      <c r="Q14" s="6"/>
    </row>
    <row r="15" spans="1:17" ht="18" customHeight="1" x14ac:dyDescent="0.2">
      <c r="A15" s="13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</row>
    <row r="16" spans="1:17" ht="18" customHeight="1" x14ac:dyDescent="0.2">
      <c r="A16" s="13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customHeight="1" x14ac:dyDescent="0.2">
      <c r="A17" s="13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customHeight="1" x14ac:dyDescent="0.2">
      <c r="A18" s="13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customHeight="1" x14ac:dyDescent="0.2">
      <c r="A19" s="13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customHeight="1" x14ac:dyDescent="0.2">
      <c r="A20" s="13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customHeight="1" x14ac:dyDescent="0.2">
      <c r="A21" s="13">
        <v>16</v>
      </c>
      <c r="B21" s="1"/>
      <c r="C21" s="1"/>
      <c r="D21" s="1"/>
      <c r="E21" s="1"/>
      <c r="F21" s="1"/>
      <c r="G21" s="1"/>
      <c r="H21" s="1"/>
      <c r="I21" s="10"/>
      <c r="J21" s="1"/>
      <c r="K21" s="1"/>
      <c r="L21" s="1"/>
      <c r="M21" s="1"/>
      <c r="N21" s="1"/>
      <c r="O21" s="1"/>
      <c r="P21" s="1"/>
      <c r="Q21" s="1"/>
    </row>
    <row r="22" spans="1:17" ht="18" customHeight="1" x14ac:dyDescent="0.2">
      <c r="A22" s="14">
        <v>17</v>
      </c>
      <c r="B22" s="11"/>
      <c r="C22" s="12"/>
      <c r="D22" s="12"/>
      <c r="E22" s="2"/>
      <c r="F22" s="2"/>
      <c r="G22" s="2"/>
      <c r="H22" s="2"/>
      <c r="I22" s="1"/>
      <c r="J22" s="1"/>
      <c r="K22" s="1"/>
      <c r="L22" s="1"/>
      <c r="M22" s="1"/>
      <c r="N22" s="1"/>
      <c r="O22" s="1"/>
      <c r="P22" s="1"/>
      <c r="Q22" s="1"/>
    </row>
    <row r="23" spans="1:17" ht="18" customHeight="1" x14ac:dyDescent="0.2">
      <c r="A23" s="13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customHeight="1" x14ac:dyDescent="0.2">
      <c r="A24" s="13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 x14ac:dyDescent="0.2">
      <c r="A25" s="13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A26" s="15" t="s">
        <v>32</v>
      </c>
      <c r="B26" s="7" t="s">
        <v>39</v>
      </c>
      <c r="C26" s="7"/>
      <c r="D26" s="7"/>
      <c r="E26" s="7"/>
      <c r="F26" s="7" t="s">
        <v>7</v>
      </c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t="s">
        <v>33</v>
      </c>
      <c r="B27" t="s">
        <v>40</v>
      </c>
      <c r="F27" t="s">
        <v>8</v>
      </c>
    </row>
    <row r="28" spans="1:17" x14ac:dyDescent="0.2">
      <c r="A28" s="15" t="s">
        <v>34</v>
      </c>
      <c r="B28" t="s">
        <v>41</v>
      </c>
      <c r="F28" t="s">
        <v>10</v>
      </c>
    </row>
    <row r="29" spans="1:17" x14ac:dyDescent="0.2">
      <c r="A29" t="s">
        <v>35</v>
      </c>
      <c r="B29" t="s">
        <v>42</v>
      </c>
      <c r="F29" t="s">
        <v>9</v>
      </c>
    </row>
    <row r="30" spans="1:17" x14ac:dyDescent="0.2">
      <c r="A30" s="15" t="s">
        <v>36</v>
      </c>
      <c r="B30" t="s">
        <v>43</v>
      </c>
      <c r="F30" t="s">
        <v>11</v>
      </c>
    </row>
    <row r="31" spans="1:17" x14ac:dyDescent="0.2">
      <c r="A31" t="s">
        <v>37</v>
      </c>
      <c r="B31" t="s">
        <v>44</v>
      </c>
      <c r="F31" t="s">
        <v>46</v>
      </c>
    </row>
    <row r="32" spans="1:17" x14ac:dyDescent="0.2">
      <c r="A32" s="15" t="s">
        <v>38</v>
      </c>
      <c r="B32" t="s">
        <v>45</v>
      </c>
    </row>
  </sheetData>
  <pageMargins left="0.7" right="0.7" top="0.75" bottom="0.375" header="0.3" footer="0.3"/>
  <pageSetup orientation="landscape" horizontalDpi="300" verticalDpi="300" r:id="rId1"/>
  <headerFooter>
    <oddHeader xml:space="preserve">&amp;CCommunication &amp; Speech 
</oddHeader>
  </headerFooter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V3"/>
  <sheetViews>
    <sheetView workbookViewId="0">
      <selection activeCell="CA3" sqref="CA3"/>
    </sheetView>
  </sheetViews>
  <sheetFormatPr defaultRowHeight="12.75" x14ac:dyDescent="0.2"/>
  <sheetData>
    <row r="1" spans="1:256" x14ac:dyDescent="0.2">
      <c r="A1" t="e">
        <f>IF(Sheet1!1:1,"AAAAAHPs/wA=",0)</f>
        <v>#VALUE!</v>
      </c>
      <c r="B1" t="e">
        <f>AND(Sheet1!A1,"AAAAAHPs/wE=")</f>
        <v>#VALUE!</v>
      </c>
      <c r="C1" t="e">
        <f>AND(Sheet1!B1,"AAAAAHPs/wI=")</f>
        <v>#VALUE!</v>
      </c>
      <c r="D1" t="e">
        <f>AND(Sheet1!C1,"AAAAAHPs/wM=")</f>
        <v>#VALUE!</v>
      </c>
      <c r="E1" t="e">
        <f>AND(Sheet1!D1,"AAAAAHPs/wQ=")</f>
        <v>#VALUE!</v>
      </c>
      <c r="F1" t="e">
        <f>AND(Sheet1!E1,"AAAAAHPs/wU=")</f>
        <v>#VALUE!</v>
      </c>
      <c r="G1" t="e">
        <f>AND(Sheet1!F1,"AAAAAHPs/wY=")</f>
        <v>#VALUE!</v>
      </c>
      <c r="H1" t="e">
        <f>AND(Sheet1!G1,"AAAAAHPs/wc=")</f>
        <v>#VALUE!</v>
      </c>
      <c r="I1" t="e">
        <f>AND(Sheet1!H1,"AAAAAHPs/wg=")</f>
        <v>#VALUE!</v>
      </c>
      <c r="J1" t="e">
        <f>AND(Sheet1!I1,"AAAAAHPs/wk=")</f>
        <v>#VALUE!</v>
      </c>
      <c r="K1" t="e">
        <f>AND(Sheet1!J1,"AAAAAHPs/wo=")</f>
        <v>#VALUE!</v>
      </c>
      <c r="L1" t="e">
        <f>AND(Sheet1!K1,"AAAAAHPs/ws=")</f>
        <v>#VALUE!</v>
      </c>
      <c r="M1" t="e">
        <f>AND(Sheet1!L1,"AAAAAHPs/ww=")</f>
        <v>#VALUE!</v>
      </c>
      <c r="N1" t="e">
        <f>AND(Sheet1!M1,"AAAAAHPs/w0=")</f>
        <v>#VALUE!</v>
      </c>
      <c r="O1" t="e">
        <f>AND(Sheet1!N1,"AAAAAHPs/w4=")</f>
        <v>#VALUE!</v>
      </c>
      <c r="P1" t="e">
        <f>AND(Sheet1!O1,"AAAAAHPs/w8=")</f>
        <v>#VALUE!</v>
      </c>
      <c r="Q1" t="e">
        <f>AND(Sheet1!P1,"AAAAAHPs/xA=")</f>
        <v>#VALUE!</v>
      </c>
      <c r="R1" t="e">
        <f>AND(Sheet1!Q1,"AAAAAHPs/xE=")</f>
        <v>#VALUE!</v>
      </c>
      <c r="S1">
        <f>IF(Sheet1!2:2,"AAAAAHPs/xI=",0)</f>
        <v>0</v>
      </c>
      <c r="T1" t="e">
        <f>AND(Sheet1!A2,"AAAAAHPs/xM=")</f>
        <v>#VALUE!</v>
      </c>
      <c r="U1" t="e">
        <f>AND(Sheet1!B2,"AAAAAHPs/xQ=")</f>
        <v>#VALUE!</v>
      </c>
      <c r="V1" t="e">
        <f>AND(Sheet1!C2,"AAAAAHPs/xU=")</f>
        <v>#VALUE!</v>
      </c>
      <c r="W1" t="e">
        <f>AND(Sheet1!D2,"AAAAAHPs/xY=")</f>
        <v>#VALUE!</v>
      </c>
      <c r="X1" t="e">
        <f>AND(Sheet1!E2,"AAAAAHPs/xc=")</f>
        <v>#VALUE!</v>
      </c>
      <c r="Y1" t="e">
        <f>AND(Sheet1!F2,"AAAAAHPs/xg=")</f>
        <v>#VALUE!</v>
      </c>
      <c r="Z1" t="e">
        <f>AND(Sheet1!G2,"AAAAAHPs/xk=")</f>
        <v>#VALUE!</v>
      </c>
      <c r="AA1" t="e">
        <f>AND(Sheet1!H2,"AAAAAHPs/xo=")</f>
        <v>#VALUE!</v>
      </c>
      <c r="AB1" t="e">
        <f>AND(Sheet1!I2,"AAAAAHPs/xs=")</f>
        <v>#VALUE!</v>
      </c>
      <c r="AC1" t="e">
        <f>AND(Sheet1!J2,"AAAAAHPs/xw=")</f>
        <v>#VALUE!</v>
      </c>
      <c r="AD1" t="e">
        <f>AND(Sheet1!K2,"AAAAAHPs/x0=")</f>
        <v>#VALUE!</v>
      </c>
      <c r="AE1" t="e">
        <f>AND(Sheet1!L2,"AAAAAHPs/x4=")</f>
        <v>#VALUE!</v>
      </c>
      <c r="AF1" t="e">
        <f>AND(Sheet1!M2,"AAAAAHPs/x8=")</f>
        <v>#VALUE!</v>
      </c>
      <c r="AG1" t="e">
        <f>AND(Sheet1!N2,"AAAAAHPs/yA=")</f>
        <v>#VALUE!</v>
      </c>
      <c r="AH1" t="e">
        <f>AND(Sheet1!O2,"AAAAAHPs/yE=")</f>
        <v>#VALUE!</v>
      </c>
      <c r="AI1" t="e">
        <f>AND(Sheet1!P2,"AAAAAHPs/yI=")</f>
        <v>#VALUE!</v>
      </c>
      <c r="AJ1" t="e">
        <f>AND(Sheet1!Q2,"AAAAAHPs/yM=")</f>
        <v>#VALUE!</v>
      </c>
      <c r="AK1">
        <f>IF(Sheet1!3:3,"AAAAAHPs/yQ=",0)</f>
        <v>0</v>
      </c>
      <c r="AL1" t="e">
        <f>AND(Sheet1!A3,"AAAAAHPs/yU=")</f>
        <v>#VALUE!</v>
      </c>
      <c r="AM1" t="e">
        <f>AND(Sheet1!B3,"AAAAAHPs/yY=")</f>
        <v>#VALUE!</v>
      </c>
      <c r="AN1" t="e">
        <f>AND(Sheet1!C3,"AAAAAHPs/yc=")</f>
        <v>#VALUE!</v>
      </c>
      <c r="AO1" t="e">
        <f>AND(Sheet1!D3,"AAAAAHPs/yg=")</f>
        <v>#VALUE!</v>
      </c>
      <c r="AP1" t="e">
        <f>AND(Sheet1!E3,"AAAAAHPs/yk=")</f>
        <v>#VALUE!</v>
      </c>
      <c r="AQ1" t="e">
        <f>AND(Sheet1!F3,"AAAAAHPs/yo=")</f>
        <v>#VALUE!</v>
      </c>
      <c r="AR1" t="e">
        <f>AND(Sheet1!G3,"AAAAAHPs/ys=")</f>
        <v>#VALUE!</v>
      </c>
      <c r="AS1" t="e">
        <f>AND(Sheet1!H3,"AAAAAHPs/yw=")</f>
        <v>#VALUE!</v>
      </c>
      <c r="AT1" t="e">
        <f>AND(Sheet1!I3,"AAAAAHPs/y0=")</f>
        <v>#VALUE!</v>
      </c>
      <c r="AU1" t="e">
        <f>AND(Sheet1!J3,"AAAAAHPs/y4=")</f>
        <v>#VALUE!</v>
      </c>
      <c r="AV1" t="e">
        <f>AND(Sheet1!K3,"AAAAAHPs/y8=")</f>
        <v>#VALUE!</v>
      </c>
      <c r="AW1" t="e">
        <f>AND(Sheet1!L3,"AAAAAHPs/zA=")</f>
        <v>#VALUE!</v>
      </c>
      <c r="AX1" t="e">
        <f>AND(Sheet1!M3,"AAAAAHPs/zE=")</f>
        <v>#VALUE!</v>
      </c>
      <c r="AY1" t="e">
        <f>AND(Sheet1!N3,"AAAAAHPs/zI=")</f>
        <v>#VALUE!</v>
      </c>
      <c r="AZ1" t="e">
        <f>AND(Sheet1!O3,"AAAAAHPs/zM=")</f>
        <v>#VALUE!</v>
      </c>
      <c r="BA1" t="e">
        <f>AND(Sheet1!P3,"AAAAAHPs/zQ=")</f>
        <v>#VALUE!</v>
      </c>
      <c r="BB1" t="e">
        <f>AND(Sheet1!Q3,"AAAAAHPs/zU=")</f>
        <v>#VALUE!</v>
      </c>
      <c r="BC1">
        <f>IF(Sheet1!4:4,"AAAAAHPs/zY=",0)</f>
        <v>0</v>
      </c>
      <c r="BD1" t="e">
        <f>AND(Sheet1!A4,"AAAAAHPs/zc=")</f>
        <v>#VALUE!</v>
      </c>
      <c r="BE1" t="e">
        <f>AND(Sheet1!B4,"AAAAAHPs/zg=")</f>
        <v>#VALUE!</v>
      </c>
      <c r="BF1" t="e">
        <f>AND(Sheet1!C4,"AAAAAHPs/zk=")</f>
        <v>#VALUE!</v>
      </c>
      <c r="BG1" t="e">
        <f>AND(Sheet1!D4,"AAAAAHPs/zo=")</f>
        <v>#VALUE!</v>
      </c>
      <c r="BH1" t="e">
        <f>AND(Sheet1!E4,"AAAAAHPs/zs=")</f>
        <v>#VALUE!</v>
      </c>
      <c r="BI1" t="e">
        <f>AND(Sheet1!F4,"AAAAAHPs/zw=")</f>
        <v>#VALUE!</v>
      </c>
      <c r="BJ1" t="e">
        <f>AND(Sheet1!G4,"AAAAAHPs/z0=")</f>
        <v>#VALUE!</v>
      </c>
      <c r="BK1" t="e">
        <f>AND(Sheet1!H4,"AAAAAHPs/z4=")</f>
        <v>#VALUE!</v>
      </c>
      <c r="BL1" t="e">
        <f>AND(Sheet1!I4,"AAAAAHPs/z8=")</f>
        <v>#VALUE!</v>
      </c>
      <c r="BM1" t="e">
        <f>AND(Sheet1!J4,"AAAAAHPs/0A=")</f>
        <v>#VALUE!</v>
      </c>
      <c r="BN1" t="e">
        <f>AND(Sheet1!K4,"AAAAAHPs/0E=")</f>
        <v>#VALUE!</v>
      </c>
      <c r="BO1" t="e">
        <f>AND(Sheet1!L4,"AAAAAHPs/0I=")</f>
        <v>#VALUE!</v>
      </c>
      <c r="BP1" t="e">
        <f>AND(Sheet1!M4,"AAAAAHPs/0M=")</f>
        <v>#VALUE!</v>
      </c>
      <c r="BQ1" t="e">
        <f>AND(Sheet1!N4,"AAAAAHPs/0Q=")</f>
        <v>#VALUE!</v>
      </c>
      <c r="BR1" t="e">
        <f>AND(Sheet1!O4,"AAAAAHPs/0U=")</f>
        <v>#VALUE!</v>
      </c>
      <c r="BS1" t="e">
        <f>AND(Sheet1!P4,"AAAAAHPs/0Y=")</f>
        <v>#VALUE!</v>
      </c>
      <c r="BT1" t="e">
        <f>AND(Sheet1!Q4,"AAAAAHPs/0c=")</f>
        <v>#VALUE!</v>
      </c>
      <c r="BU1">
        <f>IF(Sheet1!5:5,"AAAAAHPs/0g=",0)</f>
        <v>0</v>
      </c>
      <c r="BV1" t="e">
        <f>AND(Sheet1!A5,"AAAAAHPs/0k=")</f>
        <v>#VALUE!</v>
      </c>
      <c r="BW1" t="e">
        <f>AND(Sheet1!B5,"AAAAAHPs/0o=")</f>
        <v>#VALUE!</v>
      </c>
      <c r="BX1" t="e">
        <f>AND(Sheet1!C5,"AAAAAHPs/0s=")</f>
        <v>#VALUE!</v>
      </c>
      <c r="BY1" t="e">
        <f>AND(Sheet1!D5,"AAAAAHPs/0w=")</f>
        <v>#VALUE!</v>
      </c>
      <c r="BZ1" t="e">
        <f>AND(Sheet1!E5,"AAAAAHPs/00=")</f>
        <v>#VALUE!</v>
      </c>
      <c r="CA1" t="e">
        <f>AND(Sheet1!F5,"AAAAAHPs/04=")</f>
        <v>#VALUE!</v>
      </c>
      <c r="CB1" t="e">
        <f>AND(Sheet1!G5,"AAAAAHPs/08=")</f>
        <v>#VALUE!</v>
      </c>
      <c r="CC1" t="e">
        <f>AND(Sheet1!H5,"AAAAAHPs/1A=")</f>
        <v>#VALUE!</v>
      </c>
      <c r="CD1" t="e">
        <f>AND(Sheet1!I5,"AAAAAHPs/1E=")</f>
        <v>#VALUE!</v>
      </c>
      <c r="CE1" t="e">
        <f>AND(Sheet1!J5,"AAAAAHPs/1I=")</f>
        <v>#VALUE!</v>
      </c>
      <c r="CF1" t="e">
        <f>AND(Sheet1!K5,"AAAAAHPs/1M=")</f>
        <v>#VALUE!</v>
      </c>
      <c r="CG1" t="e">
        <f>AND(Sheet1!L5,"AAAAAHPs/1Q=")</f>
        <v>#VALUE!</v>
      </c>
      <c r="CH1" t="e">
        <f>AND(Sheet1!M5,"AAAAAHPs/1U=")</f>
        <v>#VALUE!</v>
      </c>
      <c r="CI1" t="e">
        <f>AND(Sheet1!N5,"AAAAAHPs/1Y=")</f>
        <v>#VALUE!</v>
      </c>
      <c r="CJ1" t="e">
        <f>AND(Sheet1!O5,"AAAAAHPs/1c=")</f>
        <v>#VALUE!</v>
      </c>
      <c r="CK1" t="e">
        <f>AND(Sheet1!P5,"AAAAAHPs/1g=")</f>
        <v>#VALUE!</v>
      </c>
      <c r="CL1" t="e">
        <f>AND(Sheet1!Q5,"AAAAAHPs/1k=")</f>
        <v>#VALUE!</v>
      </c>
      <c r="CM1">
        <f>IF(Sheet1!6:6,"AAAAAHPs/1o=",0)</f>
        <v>0</v>
      </c>
      <c r="CN1" t="e">
        <f>AND(Sheet1!A6,"AAAAAHPs/1s=")</f>
        <v>#VALUE!</v>
      </c>
      <c r="CO1" t="e">
        <f>AND(Sheet1!B6,"AAAAAHPs/1w=")</f>
        <v>#VALUE!</v>
      </c>
      <c r="CP1" t="e">
        <f>AND(Sheet1!C6,"AAAAAHPs/10=")</f>
        <v>#VALUE!</v>
      </c>
      <c r="CQ1" t="e">
        <f>AND(Sheet1!D6,"AAAAAHPs/14=")</f>
        <v>#VALUE!</v>
      </c>
      <c r="CR1" t="e">
        <f>AND(Sheet1!E6,"AAAAAHPs/18=")</f>
        <v>#VALUE!</v>
      </c>
      <c r="CS1" t="e">
        <f>AND(Sheet1!F6,"AAAAAHPs/2A=")</f>
        <v>#VALUE!</v>
      </c>
      <c r="CT1" t="e">
        <f>AND(Sheet1!G6,"AAAAAHPs/2E=")</f>
        <v>#VALUE!</v>
      </c>
      <c r="CU1" t="e">
        <f>AND(Sheet1!H6,"AAAAAHPs/2I=")</f>
        <v>#VALUE!</v>
      </c>
      <c r="CV1" t="e">
        <f>AND(Sheet1!I6,"AAAAAHPs/2M=")</f>
        <v>#VALUE!</v>
      </c>
      <c r="CW1" t="e">
        <f>AND(Sheet1!J6,"AAAAAHPs/2Q=")</f>
        <v>#VALUE!</v>
      </c>
      <c r="CX1" t="e">
        <f>AND(Sheet1!K6,"AAAAAHPs/2U=")</f>
        <v>#VALUE!</v>
      </c>
      <c r="CY1" t="e">
        <f>AND(Sheet1!L6,"AAAAAHPs/2Y=")</f>
        <v>#VALUE!</v>
      </c>
      <c r="CZ1" t="e">
        <f>AND(Sheet1!M6,"AAAAAHPs/2c=")</f>
        <v>#VALUE!</v>
      </c>
      <c r="DA1" t="e">
        <f>AND(Sheet1!N6,"AAAAAHPs/2g=")</f>
        <v>#VALUE!</v>
      </c>
      <c r="DB1" t="e">
        <f>AND(Sheet1!O6,"AAAAAHPs/2k=")</f>
        <v>#VALUE!</v>
      </c>
      <c r="DC1" t="e">
        <f>AND(Sheet1!P6,"AAAAAHPs/2o=")</f>
        <v>#VALUE!</v>
      </c>
      <c r="DD1" t="e">
        <f>AND(Sheet1!Q6,"AAAAAHPs/2s=")</f>
        <v>#VALUE!</v>
      </c>
      <c r="DE1">
        <f>IF(Sheet1!7:7,"AAAAAHPs/2w=",0)</f>
        <v>0</v>
      </c>
      <c r="DF1" t="e">
        <f>AND(Sheet1!A7,"AAAAAHPs/20=")</f>
        <v>#VALUE!</v>
      </c>
      <c r="DG1" t="e">
        <f>AND(Sheet1!B7,"AAAAAHPs/24=")</f>
        <v>#VALUE!</v>
      </c>
      <c r="DH1" t="e">
        <f>AND(Sheet1!C7,"AAAAAHPs/28=")</f>
        <v>#VALUE!</v>
      </c>
      <c r="DI1" t="e">
        <f>AND(Sheet1!D7,"AAAAAHPs/3A=")</f>
        <v>#VALUE!</v>
      </c>
      <c r="DJ1" t="e">
        <f>AND(Sheet1!E7,"AAAAAHPs/3E=")</f>
        <v>#VALUE!</v>
      </c>
      <c r="DK1" t="e">
        <f>AND(Sheet1!F7,"AAAAAHPs/3I=")</f>
        <v>#VALUE!</v>
      </c>
      <c r="DL1" t="e">
        <f>AND(Sheet1!G7,"AAAAAHPs/3M=")</f>
        <v>#VALUE!</v>
      </c>
      <c r="DM1" t="e">
        <f>AND(Sheet1!H7,"AAAAAHPs/3Q=")</f>
        <v>#VALUE!</v>
      </c>
      <c r="DN1" t="e">
        <f>AND(Sheet1!I7,"AAAAAHPs/3U=")</f>
        <v>#VALUE!</v>
      </c>
      <c r="DO1" t="e">
        <f>AND(Sheet1!J7,"AAAAAHPs/3Y=")</f>
        <v>#VALUE!</v>
      </c>
      <c r="DP1" t="e">
        <f>AND(Sheet1!K7,"AAAAAHPs/3c=")</f>
        <v>#VALUE!</v>
      </c>
      <c r="DQ1" t="e">
        <f>AND(Sheet1!L7,"AAAAAHPs/3g=")</f>
        <v>#VALUE!</v>
      </c>
      <c r="DR1" t="e">
        <f>AND(Sheet1!M7,"AAAAAHPs/3k=")</f>
        <v>#VALUE!</v>
      </c>
      <c r="DS1" t="e">
        <f>AND(Sheet1!N7,"AAAAAHPs/3o=")</f>
        <v>#VALUE!</v>
      </c>
      <c r="DT1" t="e">
        <f>AND(Sheet1!O7,"AAAAAHPs/3s=")</f>
        <v>#VALUE!</v>
      </c>
      <c r="DU1" t="e">
        <f>AND(Sheet1!P7,"AAAAAHPs/3w=")</f>
        <v>#VALUE!</v>
      </c>
      <c r="DV1" t="e">
        <f>AND(Sheet1!Q7,"AAAAAHPs/30=")</f>
        <v>#VALUE!</v>
      </c>
      <c r="DW1">
        <f>IF(Sheet1!8:8,"AAAAAHPs/34=",0)</f>
        <v>0</v>
      </c>
      <c r="DX1" t="e">
        <f>AND(Sheet1!A8,"AAAAAHPs/38=")</f>
        <v>#VALUE!</v>
      </c>
      <c r="DY1" t="e">
        <f>AND(Sheet1!B8,"AAAAAHPs/4A=")</f>
        <v>#VALUE!</v>
      </c>
      <c r="DZ1" t="e">
        <f>AND(Sheet1!C8,"AAAAAHPs/4E=")</f>
        <v>#VALUE!</v>
      </c>
      <c r="EA1" t="e">
        <f>AND(Sheet1!D8,"AAAAAHPs/4I=")</f>
        <v>#VALUE!</v>
      </c>
      <c r="EB1" t="e">
        <f>AND(Sheet1!E8,"AAAAAHPs/4M=")</f>
        <v>#VALUE!</v>
      </c>
      <c r="EC1" t="e">
        <f>AND(Sheet1!F8,"AAAAAHPs/4Q=")</f>
        <v>#VALUE!</v>
      </c>
      <c r="ED1" t="e">
        <f>AND(Sheet1!G8,"AAAAAHPs/4U=")</f>
        <v>#VALUE!</v>
      </c>
      <c r="EE1" t="e">
        <f>AND(Sheet1!H8,"AAAAAHPs/4Y=")</f>
        <v>#VALUE!</v>
      </c>
      <c r="EF1" t="e">
        <f>AND(Sheet1!I8,"AAAAAHPs/4c=")</f>
        <v>#VALUE!</v>
      </c>
      <c r="EG1" t="e">
        <f>AND(Sheet1!J8,"AAAAAHPs/4g=")</f>
        <v>#VALUE!</v>
      </c>
      <c r="EH1" t="e">
        <f>AND(Sheet1!K8,"AAAAAHPs/4k=")</f>
        <v>#VALUE!</v>
      </c>
      <c r="EI1" t="e">
        <f>AND(Sheet1!L8,"AAAAAHPs/4o=")</f>
        <v>#VALUE!</v>
      </c>
      <c r="EJ1" t="e">
        <f>AND(Sheet1!M8,"AAAAAHPs/4s=")</f>
        <v>#VALUE!</v>
      </c>
      <c r="EK1" t="e">
        <f>AND(Sheet1!N8,"AAAAAHPs/4w=")</f>
        <v>#VALUE!</v>
      </c>
      <c r="EL1" t="e">
        <f>AND(Sheet1!O8,"AAAAAHPs/40=")</f>
        <v>#VALUE!</v>
      </c>
      <c r="EM1" t="e">
        <f>AND(Sheet1!P8,"AAAAAHPs/44=")</f>
        <v>#VALUE!</v>
      </c>
      <c r="EN1" t="e">
        <f>AND(Sheet1!Q8,"AAAAAHPs/48=")</f>
        <v>#VALUE!</v>
      </c>
      <c r="EO1">
        <f>IF(Sheet1!9:9,"AAAAAHPs/5A=",0)</f>
        <v>0</v>
      </c>
      <c r="EP1" t="e">
        <f>AND(Sheet1!A9,"AAAAAHPs/5E=")</f>
        <v>#VALUE!</v>
      </c>
      <c r="EQ1" t="e">
        <f>AND(Sheet1!B9,"AAAAAHPs/5I=")</f>
        <v>#VALUE!</v>
      </c>
      <c r="ER1" t="e">
        <f>AND(Sheet1!C9,"AAAAAHPs/5M=")</f>
        <v>#VALUE!</v>
      </c>
      <c r="ES1" t="e">
        <f>AND(Sheet1!D9,"AAAAAHPs/5Q=")</f>
        <v>#VALUE!</v>
      </c>
      <c r="ET1" t="e">
        <f>AND(Sheet1!E9,"AAAAAHPs/5U=")</f>
        <v>#VALUE!</v>
      </c>
      <c r="EU1" t="e">
        <f>AND(Sheet1!F9,"AAAAAHPs/5Y=")</f>
        <v>#VALUE!</v>
      </c>
      <c r="EV1" t="e">
        <f>AND(Sheet1!G9,"AAAAAHPs/5c=")</f>
        <v>#VALUE!</v>
      </c>
      <c r="EW1" t="e">
        <f>AND(Sheet1!H9,"AAAAAHPs/5g=")</f>
        <v>#VALUE!</v>
      </c>
      <c r="EX1" t="e">
        <f>AND(Sheet1!I9,"AAAAAHPs/5k=")</f>
        <v>#VALUE!</v>
      </c>
      <c r="EY1" t="e">
        <f>AND(Sheet1!J9,"AAAAAHPs/5o=")</f>
        <v>#VALUE!</v>
      </c>
      <c r="EZ1" t="e">
        <f>AND(Sheet1!K9,"AAAAAHPs/5s=")</f>
        <v>#VALUE!</v>
      </c>
      <c r="FA1" t="e">
        <f>AND(Sheet1!L9,"AAAAAHPs/5w=")</f>
        <v>#VALUE!</v>
      </c>
      <c r="FB1" t="e">
        <f>AND(Sheet1!M9,"AAAAAHPs/50=")</f>
        <v>#VALUE!</v>
      </c>
      <c r="FC1" t="e">
        <f>AND(Sheet1!N9,"AAAAAHPs/54=")</f>
        <v>#VALUE!</v>
      </c>
      <c r="FD1" t="e">
        <f>AND(Sheet1!O9,"AAAAAHPs/58=")</f>
        <v>#VALUE!</v>
      </c>
      <c r="FE1" t="e">
        <f>AND(Sheet1!P9,"AAAAAHPs/6A=")</f>
        <v>#VALUE!</v>
      </c>
      <c r="FF1" t="e">
        <f>AND(Sheet1!Q9,"AAAAAHPs/6E=")</f>
        <v>#VALUE!</v>
      </c>
      <c r="FG1">
        <f>IF(Sheet1!10:10,"AAAAAHPs/6I=",0)</f>
        <v>0</v>
      </c>
      <c r="FH1" t="e">
        <f>AND(Sheet1!A10,"AAAAAHPs/6M=")</f>
        <v>#VALUE!</v>
      </c>
      <c r="FI1" t="e">
        <f>AND(Sheet1!B10,"AAAAAHPs/6Q=")</f>
        <v>#VALUE!</v>
      </c>
      <c r="FJ1" t="e">
        <f>AND(Sheet1!C10,"AAAAAHPs/6U=")</f>
        <v>#VALUE!</v>
      </c>
      <c r="FK1" t="e">
        <f>AND(Sheet1!D10,"AAAAAHPs/6Y=")</f>
        <v>#VALUE!</v>
      </c>
      <c r="FL1" t="e">
        <f>AND(Sheet1!E10,"AAAAAHPs/6c=")</f>
        <v>#VALUE!</v>
      </c>
      <c r="FM1" t="e">
        <f>AND(Sheet1!F10,"AAAAAHPs/6g=")</f>
        <v>#VALUE!</v>
      </c>
      <c r="FN1" t="e">
        <f>AND(Sheet1!G10,"AAAAAHPs/6k=")</f>
        <v>#VALUE!</v>
      </c>
      <c r="FO1" t="e">
        <f>AND(Sheet1!H10,"AAAAAHPs/6o=")</f>
        <v>#VALUE!</v>
      </c>
      <c r="FP1" t="e">
        <f>AND(Sheet1!I10,"AAAAAHPs/6s=")</f>
        <v>#VALUE!</v>
      </c>
      <c r="FQ1" t="e">
        <f>AND(Sheet1!J10,"AAAAAHPs/6w=")</f>
        <v>#VALUE!</v>
      </c>
      <c r="FR1" t="e">
        <f>AND(Sheet1!K10,"AAAAAHPs/60=")</f>
        <v>#VALUE!</v>
      </c>
      <c r="FS1" t="e">
        <f>AND(Sheet1!L10,"AAAAAHPs/64=")</f>
        <v>#VALUE!</v>
      </c>
      <c r="FT1" t="e">
        <f>AND(Sheet1!M10,"AAAAAHPs/68=")</f>
        <v>#VALUE!</v>
      </c>
      <c r="FU1" t="e">
        <f>AND(Sheet1!N10,"AAAAAHPs/7A=")</f>
        <v>#VALUE!</v>
      </c>
      <c r="FV1" t="e">
        <f>AND(Sheet1!O10,"AAAAAHPs/7E=")</f>
        <v>#VALUE!</v>
      </c>
      <c r="FW1" t="e">
        <f>AND(Sheet1!P10,"AAAAAHPs/7I=")</f>
        <v>#VALUE!</v>
      </c>
      <c r="FX1" t="e">
        <f>AND(Sheet1!Q10,"AAAAAHPs/7M=")</f>
        <v>#VALUE!</v>
      </c>
      <c r="FY1">
        <f>IF(Sheet1!11:11,"AAAAAHPs/7Q=",0)</f>
        <v>0</v>
      </c>
      <c r="FZ1" t="e">
        <f>AND(Sheet1!A11,"AAAAAHPs/7U=")</f>
        <v>#VALUE!</v>
      </c>
      <c r="GA1" t="e">
        <f>AND(Sheet1!B11,"AAAAAHPs/7Y=")</f>
        <v>#VALUE!</v>
      </c>
      <c r="GB1" t="e">
        <f>AND(Sheet1!C11,"AAAAAHPs/7c=")</f>
        <v>#VALUE!</v>
      </c>
      <c r="GC1" t="e">
        <f>AND(Sheet1!D11,"AAAAAHPs/7g=")</f>
        <v>#VALUE!</v>
      </c>
      <c r="GD1" t="e">
        <f>AND(Sheet1!E11,"AAAAAHPs/7k=")</f>
        <v>#VALUE!</v>
      </c>
      <c r="GE1" t="e">
        <f>AND(Sheet1!F11,"AAAAAHPs/7o=")</f>
        <v>#VALUE!</v>
      </c>
      <c r="GF1" t="e">
        <f>AND(Sheet1!G11,"AAAAAHPs/7s=")</f>
        <v>#VALUE!</v>
      </c>
      <c r="GG1" t="e">
        <f>AND(Sheet1!H11,"AAAAAHPs/7w=")</f>
        <v>#VALUE!</v>
      </c>
      <c r="GH1" t="e">
        <f>AND(Sheet1!I11,"AAAAAHPs/70=")</f>
        <v>#VALUE!</v>
      </c>
      <c r="GI1" t="e">
        <f>AND(Sheet1!J11,"AAAAAHPs/74=")</f>
        <v>#VALUE!</v>
      </c>
      <c r="GJ1" t="e">
        <f>AND(Sheet1!K11,"AAAAAHPs/78=")</f>
        <v>#VALUE!</v>
      </c>
      <c r="GK1" t="e">
        <f>AND(Sheet1!L11,"AAAAAHPs/8A=")</f>
        <v>#VALUE!</v>
      </c>
      <c r="GL1" t="e">
        <f>AND(Sheet1!M11,"AAAAAHPs/8E=")</f>
        <v>#VALUE!</v>
      </c>
      <c r="GM1" t="e">
        <f>AND(Sheet1!N11,"AAAAAHPs/8I=")</f>
        <v>#VALUE!</v>
      </c>
      <c r="GN1" t="e">
        <f>AND(Sheet1!O11,"AAAAAHPs/8M=")</f>
        <v>#VALUE!</v>
      </c>
      <c r="GO1" t="e">
        <f>AND(Sheet1!P11,"AAAAAHPs/8Q=")</f>
        <v>#VALUE!</v>
      </c>
      <c r="GP1" t="e">
        <f>AND(Sheet1!Q11,"AAAAAHPs/8U=")</f>
        <v>#VALUE!</v>
      </c>
      <c r="GQ1">
        <f>IF(Sheet1!12:12,"AAAAAHPs/8Y=",0)</f>
        <v>0</v>
      </c>
      <c r="GR1" t="e">
        <f>AND(Sheet1!A12,"AAAAAHPs/8c=")</f>
        <v>#VALUE!</v>
      </c>
      <c r="GS1" t="e">
        <f>AND(Sheet1!B12,"AAAAAHPs/8g=")</f>
        <v>#VALUE!</v>
      </c>
      <c r="GT1" t="e">
        <f>AND(Sheet1!C12,"AAAAAHPs/8k=")</f>
        <v>#VALUE!</v>
      </c>
      <c r="GU1" t="e">
        <f>AND(Sheet1!D12,"AAAAAHPs/8o=")</f>
        <v>#VALUE!</v>
      </c>
      <c r="GV1" t="e">
        <f>AND(Sheet1!E12,"AAAAAHPs/8s=")</f>
        <v>#VALUE!</v>
      </c>
      <c r="GW1" t="e">
        <f>AND(Sheet1!F12,"AAAAAHPs/8w=")</f>
        <v>#VALUE!</v>
      </c>
      <c r="GX1" t="e">
        <f>AND(Sheet1!G12,"AAAAAHPs/80=")</f>
        <v>#VALUE!</v>
      </c>
      <c r="GY1" t="e">
        <f>AND(Sheet1!H12,"AAAAAHPs/84=")</f>
        <v>#VALUE!</v>
      </c>
      <c r="GZ1" t="e">
        <f>AND(Sheet1!I12,"AAAAAHPs/88=")</f>
        <v>#VALUE!</v>
      </c>
      <c r="HA1" t="e">
        <f>AND(Sheet1!J12,"AAAAAHPs/9A=")</f>
        <v>#VALUE!</v>
      </c>
      <c r="HB1" t="e">
        <f>AND(Sheet1!K12,"AAAAAHPs/9E=")</f>
        <v>#VALUE!</v>
      </c>
      <c r="HC1" t="e">
        <f>AND(Sheet1!L12,"AAAAAHPs/9I=")</f>
        <v>#VALUE!</v>
      </c>
      <c r="HD1" t="e">
        <f>AND(Sheet1!M12,"AAAAAHPs/9M=")</f>
        <v>#VALUE!</v>
      </c>
      <c r="HE1" t="e">
        <f>AND(Sheet1!N12,"AAAAAHPs/9Q=")</f>
        <v>#VALUE!</v>
      </c>
      <c r="HF1" t="e">
        <f>AND(Sheet1!O12,"AAAAAHPs/9U=")</f>
        <v>#VALUE!</v>
      </c>
      <c r="HG1" t="e">
        <f>AND(Sheet1!P12,"AAAAAHPs/9Y=")</f>
        <v>#VALUE!</v>
      </c>
      <c r="HH1" t="e">
        <f>AND(Sheet1!Q12,"AAAAAHPs/9c=")</f>
        <v>#VALUE!</v>
      </c>
      <c r="HI1">
        <f>IF(Sheet1!13:13,"AAAAAHPs/9g=",0)</f>
        <v>0</v>
      </c>
      <c r="HJ1" t="e">
        <f>AND(Sheet1!A13,"AAAAAHPs/9k=")</f>
        <v>#VALUE!</v>
      </c>
      <c r="HK1" t="e">
        <f>AND(Sheet1!B13,"AAAAAHPs/9o=")</f>
        <v>#VALUE!</v>
      </c>
      <c r="HL1" t="e">
        <f>AND(Sheet1!C13,"AAAAAHPs/9s=")</f>
        <v>#VALUE!</v>
      </c>
      <c r="HM1" t="e">
        <f>AND(Sheet1!D13,"AAAAAHPs/9w=")</f>
        <v>#VALUE!</v>
      </c>
      <c r="HN1" t="e">
        <f>AND(Sheet1!E13,"AAAAAHPs/90=")</f>
        <v>#VALUE!</v>
      </c>
      <c r="HO1" t="e">
        <f>AND(Sheet1!F13,"AAAAAHPs/94=")</f>
        <v>#VALUE!</v>
      </c>
      <c r="HP1" t="e">
        <f>AND(Sheet1!G13,"AAAAAHPs/98=")</f>
        <v>#VALUE!</v>
      </c>
      <c r="HQ1" t="e">
        <f>AND(Sheet1!H13,"AAAAAHPs/+A=")</f>
        <v>#VALUE!</v>
      </c>
      <c r="HR1" t="e">
        <f>AND(Sheet1!I13,"AAAAAHPs/+E=")</f>
        <v>#VALUE!</v>
      </c>
      <c r="HS1" t="e">
        <f>AND(Sheet1!J13,"AAAAAHPs/+I=")</f>
        <v>#VALUE!</v>
      </c>
      <c r="HT1" t="e">
        <f>AND(Sheet1!K13,"AAAAAHPs/+M=")</f>
        <v>#VALUE!</v>
      </c>
      <c r="HU1" t="e">
        <f>AND(Sheet1!L13,"AAAAAHPs/+Q=")</f>
        <v>#VALUE!</v>
      </c>
      <c r="HV1" t="e">
        <f>AND(Sheet1!M13,"AAAAAHPs/+U=")</f>
        <v>#VALUE!</v>
      </c>
      <c r="HW1" t="e">
        <f>AND(Sheet1!N13,"AAAAAHPs/+Y=")</f>
        <v>#VALUE!</v>
      </c>
      <c r="HX1" t="e">
        <f>AND(Sheet1!O13,"AAAAAHPs/+c=")</f>
        <v>#VALUE!</v>
      </c>
      <c r="HY1" t="e">
        <f>AND(Sheet1!P13,"AAAAAHPs/+g=")</f>
        <v>#VALUE!</v>
      </c>
      <c r="HZ1" t="e">
        <f>AND(Sheet1!Q13,"AAAAAHPs/+k=")</f>
        <v>#VALUE!</v>
      </c>
      <c r="IA1">
        <f>IF(Sheet1!14:14,"AAAAAHPs/+o=",0)</f>
        <v>0</v>
      </c>
      <c r="IB1" t="e">
        <f>AND(Sheet1!A14,"AAAAAHPs/+s=")</f>
        <v>#VALUE!</v>
      </c>
      <c r="IC1" t="e">
        <f>AND(Sheet1!B14,"AAAAAHPs/+w=")</f>
        <v>#VALUE!</v>
      </c>
      <c r="ID1" t="e">
        <f>AND(Sheet1!C14,"AAAAAHPs/+0=")</f>
        <v>#VALUE!</v>
      </c>
      <c r="IE1" t="e">
        <f>AND(Sheet1!D14,"AAAAAHPs/+4=")</f>
        <v>#VALUE!</v>
      </c>
      <c r="IF1" t="e">
        <f>AND(Sheet1!E14,"AAAAAHPs/+8=")</f>
        <v>#VALUE!</v>
      </c>
      <c r="IG1" t="e">
        <f>AND(Sheet1!F14,"AAAAAHPs//A=")</f>
        <v>#VALUE!</v>
      </c>
      <c r="IH1" t="e">
        <f>AND(Sheet1!G14,"AAAAAHPs//E=")</f>
        <v>#VALUE!</v>
      </c>
      <c r="II1" t="e">
        <f>AND(Sheet1!H14,"AAAAAHPs//I=")</f>
        <v>#VALUE!</v>
      </c>
      <c r="IJ1" t="e">
        <f>AND(Sheet1!I14,"AAAAAHPs//M=")</f>
        <v>#VALUE!</v>
      </c>
      <c r="IK1" t="e">
        <f>AND(Sheet1!J14,"AAAAAHPs//Q=")</f>
        <v>#VALUE!</v>
      </c>
      <c r="IL1" t="e">
        <f>AND(Sheet1!K14,"AAAAAHPs//U=")</f>
        <v>#VALUE!</v>
      </c>
      <c r="IM1" t="e">
        <f>AND(Sheet1!L14,"AAAAAHPs//Y=")</f>
        <v>#VALUE!</v>
      </c>
      <c r="IN1" t="e">
        <f>AND(Sheet1!M14,"AAAAAHPs//c=")</f>
        <v>#VALUE!</v>
      </c>
      <c r="IO1" t="e">
        <f>AND(Sheet1!N14,"AAAAAHPs//g=")</f>
        <v>#VALUE!</v>
      </c>
      <c r="IP1" t="e">
        <f>AND(Sheet1!O14,"AAAAAHPs//k=")</f>
        <v>#VALUE!</v>
      </c>
      <c r="IQ1" t="e">
        <f>AND(Sheet1!P14,"AAAAAHPs//o=")</f>
        <v>#VALUE!</v>
      </c>
      <c r="IR1" t="e">
        <f>AND(Sheet1!Q14,"AAAAAHPs//s=")</f>
        <v>#VALUE!</v>
      </c>
      <c r="IS1">
        <f>IF(Sheet1!15:15,"AAAAAHPs//w=",0)</f>
        <v>0</v>
      </c>
      <c r="IT1" t="e">
        <f>AND(Sheet1!A15,"AAAAAHPs//0=")</f>
        <v>#VALUE!</v>
      </c>
      <c r="IU1" t="e">
        <f>AND(Sheet1!B15,"AAAAAHPs//4=")</f>
        <v>#VALUE!</v>
      </c>
      <c r="IV1" t="e">
        <f>AND(Sheet1!C15,"AAAAAHPs//8=")</f>
        <v>#VALUE!</v>
      </c>
    </row>
    <row r="2" spans="1:256" x14ac:dyDescent="0.2">
      <c r="A2" t="e">
        <f>AND(Sheet1!D15,"AAAAAF0/7QA=")</f>
        <v>#VALUE!</v>
      </c>
      <c r="B2" t="e">
        <f>AND(Sheet1!E15,"AAAAAF0/7QE=")</f>
        <v>#VALUE!</v>
      </c>
      <c r="C2" t="e">
        <f>AND(Sheet1!F15,"AAAAAF0/7QI=")</f>
        <v>#VALUE!</v>
      </c>
      <c r="D2" t="e">
        <f>AND(Sheet1!G15,"AAAAAF0/7QM=")</f>
        <v>#VALUE!</v>
      </c>
      <c r="E2" t="e">
        <f>AND(Sheet1!H15,"AAAAAF0/7QQ=")</f>
        <v>#VALUE!</v>
      </c>
      <c r="F2" t="e">
        <f>AND(Sheet1!I15,"AAAAAF0/7QU=")</f>
        <v>#VALUE!</v>
      </c>
      <c r="G2" t="e">
        <f>AND(Sheet1!J15,"AAAAAF0/7QY=")</f>
        <v>#VALUE!</v>
      </c>
      <c r="H2" t="e">
        <f>AND(Sheet1!K15,"AAAAAF0/7Qc=")</f>
        <v>#VALUE!</v>
      </c>
      <c r="I2" t="e">
        <f>AND(Sheet1!L15,"AAAAAF0/7Qg=")</f>
        <v>#VALUE!</v>
      </c>
      <c r="J2" t="e">
        <f>AND(Sheet1!M15,"AAAAAF0/7Qk=")</f>
        <v>#VALUE!</v>
      </c>
      <c r="K2" t="e">
        <f>AND(Sheet1!N15,"AAAAAF0/7Qo=")</f>
        <v>#VALUE!</v>
      </c>
      <c r="L2" t="e">
        <f>AND(Sheet1!O15,"AAAAAF0/7Qs=")</f>
        <v>#VALUE!</v>
      </c>
      <c r="M2" t="e">
        <f>AND(Sheet1!P15,"AAAAAF0/7Qw=")</f>
        <v>#VALUE!</v>
      </c>
      <c r="N2" t="e">
        <f>AND(Sheet1!Q15,"AAAAAF0/7Q0=")</f>
        <v>#VALUE!</v>
      </c>
      <c r="O2">
        <f>IF(Sheet1!16:16,"AAAAAF0/7Q4=",0)</f>
        <v>0</v>
      </c>
      <c r="P2" t="e">
        <f>AND(Sheet1!A16,"AAAAAF0/7Q8=")</f>
        <v>#VALUE!</v>
      </c>
      <c r="Q2" t="e">
        <f>AND(Sheet1!B16,"AAAAAF0/7RA=")</f>
        <v>#VALUE!</v>
      </c>
      <c r="R2" t="e">
        <f>AND(Sheet1!C16,"AAAAAF0/7RE=")</f>
        <v>#VALUE!</v>
      </c>
      <c r="S2" t="e">
        <f>AND(Sheet1!D16,"AAAAAF0/7RI=")</f>
        <v>#VALUE!</v>
      </c>
      <c r="T2" t="e">
        <f>AND(Sheet1!E16,"AAAAAF0/7RM=")</f>
        <v>#VALUE!</v>
      </c>
      <c r="U2" t="e">
        <f>AND(Sheet1!F16,"AAAAAF0/7RQ=")</f>
        <v>#VALUE!</v>
      </c>
      <c r="V2" t="e">
        <f>AND(Sheet1!G16,"AAAAAF0/7RU=")</f>
        <v>#VALUE!</v>
      </c>
      <c r="W2" t="e">
        <f>AND(Sheet1!H16,"AAAAAF0/7RY=")</f>
        <v>#VALUE!</v>
      </c>
      <c r="X2" t="e">
        <f>AND(Sheet1!I16,"AAAAAF0/7Rc=")</f>
        <v>#VALUE!</v>
      </c>
      <c r="Y2" t="e">
        <f>AND(Sheet1!J16,"AAAAAF0/7Rg=")</f>
        <v>#VALUE!</v>
      </c>
      <c r="Z2" t="e">
        <f>AND(Sheet1!K16,"AAAAAF0/7Rk=")</f>
        <v>#VALUE!</v>
      </c>
      <c r="AA2" t="e">
        <f>AND(Sheet1!L16,"AAAAAF0/7Ro=")</f>
        <v>#VALUE!</v>
      </c>
      <c r="AB2" t="e">
        <f>AND(Sheet1!M16,"AAAAAF0/7Rs=")</f>
        <v>#VALUE!</v>
      </c>
      <c r="AC2" t="e">
        <f>AND(Sheet1!N16,"AAAAAF0/7Rw=")</f>
        <v>#VALUE!</v>
      </c>
      <c r="AD2" t="e">
        <f>AND(Sheet1!O16,"AAAAAF0/7R0=")</f>
        <v>#VALUE!</v>
      </c>
      <c r="AE2" t="e">
        <f>AND(Sheet1!P16,"AAAAAF0/7R4=")</f>
        <v>#VALUE!</v>
      </c>
      <c r="AF2" t="e">
        <f>AND(Sheet1!Q16,"AAAAAF0/7R8=")</f>
        <v>#VALUE!</v>
      </c>
      <c r="AG2">
        <f>IF(Sheet1!17:17,"AAAAAF0/7SA=",0)</f>
        <v>0</v>
      </c>
      <c r="AH2" t="e">
        <f>AND(Sheet1!A17,"AAAAAF0/7SE=")</f>
        <v>#VALUE!</v>
      </c>
      <c r="AI2" t="e">
        <f>AND(Sheet1!B17,"AAAAAF0/7SI=")</f>
        <v>#VALUE!</v>
      </c>
      <c r="AJ2" t="e">
        <f>AND(Sheet1!C17,"AAAAAF0/7SM=")</f>
        <v>#VALUE!</v>
      </c>
      <c r="AK2" t="e">
        <f>AND(Sheet1!D17,"AAAAAF0/7SQ=")</f>
        <v>#VALUE!</v>
      </c>
      <c r="AL2" t="e">
        <f>AND(Sheet1!E17,"AAAAAF0/7SU=")</f>
        <v>#VALUE!</v>
      </c>
      <c r="AM2" t="e">
        <f>AND(Sheet1!F17,"AAAAAF0/7SY=")</f>
        <v>#VALUE!</v>
      </c>
      <c r="AN2" t="e">
        <f>AND(Sheet1!G17,"AAAAAF0/7Sc=")</f>
        <v>#VALUE!</v>
      </c>
      <c r="AO2" t="e">
        <f>AND(Sheet1!H17,"AAAAAF0/7Sg=")</f>
        <v>#VALUE!</v>
      </c>
      <c r="AP2" t="e">
        <f>AND(Sheet1!I17,"AAAAAF0/7Sk=")</f>
        <v>#VALUE!</v>
      </c>
      <c r="AQ2" t="e">
        <f>AND(Sheet1!J17,"AAAAAF0/7So=")</f>
        <v>#VALUE!</v>
      </c>
      <c r="AR2" t="e">
        <f>AND(Sheet1!K17,"AAAAAF0/7Ss=")</f>
        <v>#VALUE!</v>
      </c>
      <c r="AS2" t="e">
        <f>AND(Sheet1!L17,"AAAAAF0/7Sw=")</f>
        <v>#VALUE!</v>
      </c>
      <c r="AT2" t="e">
        <f>AND(Sheet1!M17,"AAAAAF0/7S0=")</f>
        <v>#VALUE!</v>
      </c>
      <c r="AU2" t="e">
        <f>AND(Sheet1!N17,"AAAAAF0/7S4=")</f>
        <v>#VALUE!</v>
      </c>
      <c r="AV2" t="e">
        <f>AND(Sheet1!O17,"AAAAAF0/7S8=")</f>
        <v>#VALUE!</v>
      </c>
      <c r="AW2" t="e">
        <f>AND(Sheet1!P17,"AAAAAF0/7TA=")</f>
        <v>#VALUE!</v>
      </c>
      <c r="AX2" t="e">
        <f>AND(Sheet1!Q17,"AAAAAF0/7TE=")</f>
        <v>#VALUE!</v>
      </c>
      <c r="AY2">
        <f>IF(Sheet1!18:18,"AAAAAF0/7TI=",0)</f>
        <v>0</v>
      </c>
      <c r="AZ2" t="e">
        <f>AND(Sheet1!A18,"AAAAAF0/7TM=")</f>
        <v>#VALUE!</v>
      </c>
      <c r="BA2" t="e">
        <f>AND(Sheet1!B18,"AAAAAF0/7TQ=")</f>
        <v>#VALUE!</v>
      </c>
      <c r="BB2" t="e">
        <f>AND(Sheet1!C18,"AAAAAF0/7TU=")</f>
        <v>#VALUE!</v>
      </c>
      <c r="BC2" t="e">
        <f>AND(Sheet1!D18,"AAAAAF0/7TY=")</f>
        <v>#VALUE!</v>
      </c>
      <c r="BD2" t="e">
        <f>AND(Sheet1!E18,"AAAAAF0/7Tc=")</f>
        <v>#VALUE!</v>
      </c>
      <c r="BE2" t="e">
        <f>AND(Sheet1!F18,"AAAAAF0/7Tg=")</f>
        <v>#VALUE!</v>
      </c>
      <c r="BF2" t="e">
        <f>AND(Sheet1!G18,"AAAAAF0/7Tk=")</f>
        <v>#VALUE!</v>
      </c>
      <c r="BG2" t="e">
        <f>AND(Sheet1!H18,"AAAAAF0/7To=")</f>
        <v>#VALUE!</v>
      </c>
      <c r="BH2" t="e">
        <f>AND(Sheet1!I18,"AAAAAF0/7Ts=")</f>
        <v>#VALUE!</v>
      </c>
      <c r="BI2" t="e">
        <f>AND(Sheet1!J18,"AAAAAF0/7Tw=")</f>
        <v>#VALUE!</v>
      </c>
      <c r="BJ2" t="e">
        <f>AND(Sheet1!K18,"AAAAAF0/7T0=")</f>
        <v>#VALUE!</v>
      </c>
      <c r="BK2" t="e">
        <f>AND(Sheet1!L18,"AAAAAF0/7T4=")</f>
        <v>#VALUE!</v>
      </c>
      <c r="BL2" t="e">
        <f>AND(Sheet1!M18,"AAAAAF0/7T8=")</f>
        <v>#VALUE!</v>
      </c>
      <c r="BM2" t="e">
        <f>AND(Sheet1!N18,"AAAAAF0/7UA=")</f>
        <v>#VALUE!</v>
      </c>
      <c r="BN2" t="e">
        <f>AND(Sheet1!O18,"AAAAAF0/7UE=")</f>
        <v>#VALUE!</v>
      </c>
      <c r="BO2" t="e">
        <f>AND(Sheet1!P18,"AAAAAF0/7UI=")</f>
        <v>#VALUE!</v>
      </c>
      <c r="BP2" t="e">
        <f>AND(Sheet1!Q18,"AAAAAF0/7UM=")</f>
        <v>#VALUE!</v>
      </c>
      <c r="BQ2">
        <f>IF(Sheet1!19:19,"AAAAAF0/7UQ=",0)</f>
        <v>0</v>
      </c>
      <c r="BR2" t="e">
        <f>AND(Sheet1!A19,"AAAAAF0/7UU=")</f>
        <v>#VALUE!</v>
      </c>
      <c r="BS2" t="e">
        <f>AND(Sheet1!B19,"AAAAAF0/7UY=")</f>
        <v>#VALUE!</v>
      </c>
      <c r="BT2" t="e">
        <f>AND(Sheet1!C19,"AAAAAF0/7Uc=")</f>
        <v>#VALUE!</v>
      </c>
      <c r="BU2" t="e">
        <f>AND(Sheet1!D19,"AAAAAF0/7Ug=")</f>
        <v>#VALUE!</v>
      </c>
      <c r="BV2" t="e">
        <f>AND(Sheet1!E19,"AAAAAF0/7Uk=")</f>
        <v>#VALUE!</v>
      </c>
      <c r="BW2" t="e">
        <f>AND(Sheet1!F19,"AAAAAF0/7Uo=")</f>
        <v>#VALUE!</v>
      </c>
      <c r="BX2" t="e">
        <f>AND(Sheet1!G19,"AAAAAF0/7Us=")</f>
        <v>#VALUE!</v>
      </c>
      <c r="BY2" t="e">
        <f>AND(Sheet1!H19,"AAAAAF0/7Uw=")</f>
        <v>#VALUE!</v>
      </c>
      <c r="BZ2" t="e">
        <f>AND(Sheet1!I19,"AAAAAF0/7U0=")</f>
        <v>#VALUE!</v>
      </c>
      <c r="CA2" t="e">
        <f>AND(Sheet1!J19,"AAAAAF0/7U4=")</f>
        <v>#VALUE!</v>
      </c>
      <c r="CB2" t="e">
        <f>AND(Sheet1!K19,"AAAAAF0/7U8=")</f>
        <v>#VALUE!</v>
      </c>
      <c r="CC2" t="e">
        <f>AND(Sheet1!L19,"AAAAAF0/7VA=")</f>
        <v>#VALUE!</v>
      </c>
      <c r="CD2" t="e">
        <f>AND(Sheet1!M19,"AAAAAF0/7VE=")</f>
        <v>#VALUE!</v>
      </c>
      <c r="CE2" t="e">
        <f>AND(Sheet1!N19,"AAAAAF0/7VI=")</f>
        <v>#VALUE!</v>
      </c>
      <c r="CF2" t="e">
        <f>AND(Sheet1!O19,"AAAAAF0/7VM=")</f>
        <v>#VALUE!</v>
      </c>
      <c r="CG2" t="e">
        <f>AND(Sheet1!P19,"AAAAAF0/7VQ=")</f>
        <v>#VALUE!</v>
      </c>
      <c r="CH2" t="e">
        <f>AND(Sheet1!Q19,"AAAAAF0/7VU=")</f>
        <v>#VALUE!</v>
      </c>
      <c r="CI2">
        <f>IF(Sheet1!20:20,"AAAAAF0/7VY=",0)</f>
        <v>0</v>
      </c>
      <c r="CJ2" t="e">
        <f>AND(Sheet1!A20,"AAAAAF0/7Vc=")</f>
        <v>#VALUE!</v>
      </c>
      <c r="CK2" t="e">
        <f>AND(Sheet1!B20,"AAAAAF0/7Vg=")</f>
        <v>#VALUE!</v>
      </c>
      <c r="CL2" t="e">
        <f>AND(Sheet1!C20,"AAAAAF0/7Vk=")</f>
        <v>#VALUE!</v>
      </c>
      <c r="CM2" t="e">
        <f>AND(Sheet1!D20,"AAAAAF0/7Vo=")</f>
        <v>#VALUE!</v>
      </c>
      <c r="CN2" t="e">
        <f>AND(Sheet1!E20,"AAAAAF0/7Vs=")</f>
        <v>#VALUE!</v>
      </c>
      <c r="CO2" t="e">
        <f>AND(Sheet1!F20,"AAAAAF0/7Vw=")</f>
        <v>#VALUE!</v>
      </c>
      <c r="CP2" t="e">
        <f>AND(Sheet1!G20,"AAAAAF0/7V0=")</f>
        <v>#VALUE!</v>
      </c>
      <c r="CQ2" t="e">
        <f>AND(Sheet1!H20,"AAAAAF0/7V4=")</f>
        <v>#VALUE!</v>
      </c>
      <c r="CR2" t="e">
        <f>AND(Sheet1!I20,"AAAAAF0/7V8=")</f>
        <v>#VALUE!</v>
      </c>
      <c r="CS2" t="e">
        <f>AND(Sheet1!J20,"AAAAAF0/7WA=")</f>
        <v>#VALUE!</v>
      </c>
      <c r="CT2" t="e">
        <f>AND(Sheet1!K20,"AAAAAF0/7WE=")</f>
        <v>#VALUE!</v>
      </c>
      <c r="CU2" t="e">
        <f>AND(Sheet1!L20,"AAAAAF0/7WI=")</f>
        <v>#VALUE!</v>
      </c>
      <c r="CV2" t="e">
        <f>AND(Sheet1!M20,"AAAAAF0/7WM=")</f>
        <v>#VALUE!</v>
      </c>
      <c r="CW2" t="e">
        <f>AND(Sheet1!N20,"AAAAAF0/7WQ=")</f>
        <v>#VALUE!</v>
      </c>
      <c r="CX2" t="e">
        <f>AND(Sheet1!O20,"AAAAAF0/7WU=")</f>
        <v>#VALUE!</v>
      </c>
      <c r="CY2" t="e">
        <f>AND(Sheet1!P20,"AAAAAF0/7WY=")</f>
        <v>#VALUE!</v>
      </c>
      <c r="CZ2" t="e">
        <f>AND(Sheet1!Q20,"AAAAAF0/7Wc=")</f>
        <v>#VALUE!</v>
      </c>
      <c r="DA2">
        <f>IF(Sheet1!21:21,"AAAAAF0/7Wg=",0)</f>
        <v>0</v>
      </c>
      <c r="DB2" t="e">
        <f>AND(Sheet1!A21,"AAAAAF0/7Wk=")</f>
        <v>#VALUE!</v>
      </c>
      <c r="DC2" t="e">
        <f>AND(Sheet1!B21,"AAAAAF0/7Wo=")</f>
        <v>#VALUE!</v>
      </c>
      <c r="DD2" t="e">
        <f>AND(Sheet1!C21,"AAAAAF0/7Ws=")</f>
        <v>#VALUE!</v>
      </c>
      <c r="DE2" t="e">
        <f>AND(Sheet1!D21,"AAAAAF0/7Ww=")</f>
        <v>#VALUE!</v>
      </c>
      <c r="DF2" t="e">
        <f>AND(Sheet1!E21,"AAAAAF0/7W0=")</f>
        <v>#VALUE!</v>
      </c>
      <c r="DG2" t="e">
        <f>AND(Sheet1!F21,"AAAAAF0/7W4=")</f>
        <v>#VALUE!</v>
      </c>
      <c r="DH2" t="e">
        <f>AND(Sheet1!G21,"AAAAAF0/7W8=")</f>
        <v>#VALUE!</v>
      </c>
      <c r="DI2" t="e">
        <f>AND(Sheet1!H21,"AAAAAF0/7XA=")</f>
        <v>#VALUE!</v>
      </c>
      <c r="DJ2" t="e">
        <f>AND(Sheet1!I21,"AAAAAF0/7XE=")</f>
        <v>#VALUE!</v>
      </c>
      <c r="DK2" t="e">
        <f>AND(Sheet1!J21,"AAAAAF0/7XI=")</f>
        <v>#VALUE!</v>
      </c>
      <c r="DL2" t="e">
        <f>AND(Sheet1!K21,"AAAAAF0/7XM=")</f>
        <v>#VALUE!</v>
      </c>
      <c r="DM2" t="e">
        <f>AND(Sheet1!L21,"AAAAAF0/7XQ=")</f>
        <v>#VALUE!</v>
      </c>
      <c r="DN2" t="e">
        <f>AND(Sheet1!M21,"AAAAAF0/7XU=")</f>
        <v>#VALUE!</v>
      </c>
      <c r="DO2" t="e">
        <f>AND(Sheet1!N21,"AAAAAF0/7XY=")</f>
        <v>#VALUE!</v>
      </c>
      <c r="DP2" t="e">
        <f>AND(Sheet1!O21,"AAAAAF0/7Xc=")</f>
        <v>#VALUE!</v>
      </c>
      <c r="DQ2" t="e">
        <f>AND(Sheet1!P21,"AAAAAF0/7Xg=")</f>
        <v>#VALUE!</v>
      </c>
      <c r="DR2" t="e">
        <f>AND(Sheet1!Q21,"AAAAAF0/7Xk=")</f>
        <v>#VALUE!</v>
      </c>
      <c r="DS2">
        <f>IF(Sheet1!22:22,"AAAAAF0/7Xo=",0)</f>
        <v>0</v>
      </c>
      <c r="DT2" t="e">
        <f>AND(Sheet1!A22,"AAAAAF0/7Xs=")</f>
        <v>#VALUE!</v>
      </c>
      <c r="DU2" t="e">
        <f>AND(Sheet1!B22,"AAAAAF0/7Xw=")</f>
        <v>#VALUE!</v>
      </c>
      <c r="DV2" t="e">
        <f>AND(Sheet1!C22,"AAAAAF0/7X0=")</f>
        <v>#VALUE!</v>
      </c>
      <c r="DW2" t="e">
        <f>AND(Sheet1!D22,"AAAAAF0/7X4=")</f>
        <v>#VALUE!</v>
      </c>
      <c r="DX2" t="e">
        <f>AND(Sheet1!E22,"AAAAAF0/7X8=")</f>
        <v>#VALUE!</v>
      </c>
      <c r="DY2" t="e">
        <f>AND(Sheet1!F22,"AAAAAF0/7YA=")</f>
        <v>#VALUE!</v>
      </c>
      <c r="DZ2" t="e">
        <f>AND(Sheet1!G22,"AAAAAF0/7YE=")</f>
        <v>#VALUE!</v>
      </c>
      <c r="EA2" t="e">
        <f>AND(Sheet1!H22,"AAAAAF0/7YI=")</f>
        <v>#VALUE!</v>
      </c>
      <c r="EB2" t="e">
        <f>AND(Sheet1!I22,"AAAAAF0/7YM=")</f>
        <v>#VALUE!</v>
      </c>
      <c r="EC2" t="e">
        <f>AND(Sheet1!J22,"AAAAAF0/7YQ=")</f>
        <v>#VALUE!</v>
      </c>
      <c r="ED2" t="e">
        <f>AND(Sheet1!K22,"AAAAAF0/7YU=")</f>
        <v>#VALUE!</v>
      </c>
      <c r="EE2" t="e">
        <f>AND(Sheet1!L22,"AAAAAF0/7YY=")</f>
        <v>#VALUE!</v>
      </c>
      <c r="EF2" t="e">
        <f>AND(Sheet1!M22,"AAAAAF0/7Yc=")</f>
        <v>#VALUE!</v>
      </c>
      <c r="EG2" t="e">
        <f>AND(Sheet1!N22,"AAAAAF0/7Yg=")</f>
        <v>#VALUE!</v>
      </c>
      <c r="EH2" t="e">
        <f>AND(Sheet1!O22,"AAAAAF0/7Yk=")</f>
        <v>#VALUE!</v>
      </c>
      <c r="EI2" t="e">
        <f>AND(Sheet1!P22,"AAAAAF0/7Yo=")</f>
        <v>#VALUE!</v>
      </c>
      <c r="EJ2" t="e">
        <f>AND(Sheet1!Q22,"AAAAAF0/7Ys=")</f>
        <v>#VALUE!</v>
      </c>
      <c r="EK2">
        <f>IF(Sheet1!23:23,"AAAAAF0/7Yw=",0)</f>
        <v>0</v>
      </c>
      <c r="EL2" t="e">
        <f>AND(Sheet1!A23,"AAAAAF0/7Y0=")</f>
        <v>#VALUE!</v>
      </c>
      <c r="EM2" t="e">
        <f>AND(Sheet1!B23,"AAAAAF0/7Y4=")</f>
        <v>#VALUE!</v>
      </c>
      <c r="EN2" t="e">
        <f>AND(Sheet1!C23,"AAAAAF0/7Y8=")</f>
        <v>#VALUE!</v>
      </c>
      <c r="EO2" t="e">
        <f>AND(Sheet1!D23,"AAAAAF0/7ZA=")</f>
        <v>#VALUE!</v>
      </c>
      <c r="EP2" t="e">
        <f>AND(Sheet1!E23,"AAAAAF0/7ZE=")</f>
        <v>#VALUE!</v>
      </c>
      <c r="EQ2" t="e">
        <f>AND(Sheet1!F23,"AAAAAF0/7ZI=")</f>
        <v>#VALUE!</v>
      </c>
      <c r="ER2" t="e">
        <f>AND(Sheet1!G23,"AAAAAF0/7ZM=")</f>
        <v>#VALUE!</v>
      </c>
      <c r="ES2" t="e">
        <f>AND(Sheet1!H23,"AAAAAF0/7ZQ=")</f>
        <v>#VALUE!</v>
      </c>
      <c r="ET2" t="e">
        <f>AND(Sheet1!I23,"AAAAAF0/7ZU=")</f>
        <v>#VALUE!</v>
      </c>
      <c r="EU2" t="e">
        <f>AND(Sheet1!J23,"AAAAAF0/7ZY=")</f>
        <v>#VALUE!</v>
      </c>
      <c r="EV2" t="e">
        <f>AND(Sheet1!K23,"AAAAAF0/7Zc=")</f>
        <v>#VALUE!</v>
      </c>
      <c r="EW2" t="e">
        <f>AND(Sheet1!L23,"AAAAAF0/7Zg=")</f>
        <v>#VALUE!</v>
      </c>
      <c r="EX2" t="e">
        <f>AND(Sheet1!M23,"AAAAAF0/7Zk=")</f>
        <v>#VALUE!</v>
      </c>
      <c r="EY2" t="e">
        <f>AND(Sheet1!N23,"AAAAAF0/7Zo=")</f>
        <v>#VALUE!</v>
      </c>
      <c r="EZ2" t="e">
        <f>AND(Sheet1!O23,"AAAAAF0/7Zs=")</f>
        <v>#VALUE!</v>
      </c>
      <c r="FA2" t="e">
        <f>AND(Sheet1!P23,"AAAAAF0/7Zw=")</f>
        <v>#VALUE!</v>
      </c>
      <c r="FB2" t="e">
        <f>AND(Sheet1!Q23,"AAAAAF0/7Z0=")</f>
        <v>#VALUE!</v>
      </c>
      <c r="FC2">
        <f>IF(Sheet1!24:24,"AAAAAF0/7Z4=",0)</f>
        <v>0</v>
      </c>
      <c r="FD2" t="e">
        <f>AND(Sheet1!A24,"AAAAAF0/7Z8=")</f>
        <v>#VALUE!</v>
      </c>
      <c r="FE2" t="e">
        <f>AND(Sheet1!B24,"AAAAAF0/7aA=")</f>
        <v>#VALUE!</v>
      </c>
      <c r="FF2" t="e">
        <f>AND(Sheet1!C24,"AAAAAF0/7aE=")</f>
        <v>#VALUE!</v>
      </c>
      <c r="FG2" t="e">
        <f>AND(Sheet1!D24,"AAAAAF0/7aI=")</f>
        <v>#VALUE!</v>
      </c>
      <c r="FH2" t="e">
        <f>AND(Sheet1!E24,"AAAAAF0/7aM=")</f>
        <v>#VALUE!</v>
      </c>
      <c r="FI2" t="e">
        <f>AND(Sheet1!F24,"AAAAAF0/7aQ=")</f>
        <v>#VALUE!</v>
      </c>
      <c r="FJ2" t="e">
        <f>AND(Sheet1!G24,"AAAAAF0/7aU=")</f>
        <v>#VALUE!</v>
      </c>
      <c r="FK2" t="e">
        <f>AND(Sheet1!H24,"AAAAAF0/7aY=")</f>
        <v>#VALUE!</v>
      </c>
      <c r="FL2" t="e">
        <f>AND(Sheet1!I24,"AAAAAF0/7ac=")</f>
        <v>#VALUE!</v>
      </c>
      <c r="FM2" t="e">
        <f>AND(Sheet1!J24,"AAAAAF0/7ag=")</f>
        <v>#VALUE!</v>
      </c>
      <c r="FN2" t="e">
        <f>AND(Sheet1!K24,"AAAAAF0/7ak=")</f>
        <v>#VALUE!</v>
      </c>
      <c r="FO2" t="e">
        <f>AND(Sheet1!L24,"AAAAAF0/7ao=")</f>
        <v>#VALUE!</v>
      </c>
      <c r="FP2" t="e">
        <f>AND(Sheet1!M24,"AAAAAF0/7as=")</f>
        <v>#VALUE!</v>
      </c>
      <c r="FQ2" t="e">
        <f>AND(Sheet1!N24,"AAAAAF0/7aw=")</f>
        <v>#VALUE!</v>
      </c>
      <c r="FR2" t="e">
        <f>AND(Sheet1!O24,"AAAAAF0/7a0=")</f>
        <v>#VALUE!</v>
      </c>
      <c r="FS2" t="e">
        <f>AND(Sheet1!P24,"AAAAAF0/7a4=")</f>
        <v>#VALUE!</v>
      </c>
      <c r="FT2" t="e">
        <f>AND(Sheet1!Q24,"AAAAAF0/7a8=")</f>
        <v>#VALUE!</v>
      </c>
      <c r="FU2">
        <f>IF(Sheet1!25:25,"AAAAAF0/7bA=",0)</f>
        <v>0</v>
      </c>
      <c r="FV2" t="e">
        <f>AND(Sheet1!A25,"AAAAAF0/7bE=")</f>
        <v>#VALUE!</v>
      </c>
      <c r="FW2" t="e">
        <f>AND(Sheet1!B25,"AAAAAF0/7bI=")</f>
        <v>#VALUE!</v>
      </c>
      <c r="FX2" t="e">
        <f>AND(Sheet1!C25,"AAAAAF0/7bM=")</f>
        <v>#VALUE!</v>
      </c>
      <c r="FY2" t="e">
        <f>AND(Sheet1!D25,"AAAAAF0/7bQ=")</f>
        <v>#VALUE!</v>
      </c>
      <c r="FZ2" t="e">
        <f>AND(Sheet1!E25,"AAAAAF0/7bU=")</f>
        <v>#VALUE!</v>
      </c>
      <c r="GA2" t="e">
        <f>AND(Sheet1!F25,"AAAAAF0/7bY=")</f>
        <v>#VALUE!</v>
      </c>
      <c r="GB2" t="e">
        <f>AND(Sheet1!G25,"AAAAAF0/7bc=")</f>
        <v>#VALUE!</v>
      </c>
      <c r="GC2" t="e">
        <f>AND(Sheet1!H25,"AAAAAF0/7bg=")</f>
        <v>#VALUE!</v>
      </c>
      <c r="GD2" t="e">
        <f>AND(Sheet1!I25,"AAAAAF0/7bk=")</f>
        <v>#VALUE!</v>
      </c>
      <c r="GE2" t="e">
        <f>AND(Sheet1!J25,"AAAAAF0/7bo=")</f>
        <v>#VALUE!</v>
      </c>
      <c r="GF2" t="e">
        <f>AND(Sheet1!K25,"AAAAAF0/7bs=")</f>
        <v>#VALUE!</v>
      </c>
      <c r="GG2" t="e">
        <f>AND(Sheet1!L25,"AAAAAF0/7bw=")</f>
        <v>#VALUE!</v>
      </c>
      <c r="GH2" t="e">
        <f>AND(Sheet1!M25,"AAAAAF0/7b0=")</f>
        <v>#VALUE!</v>
      </c>
      <c r="GI2" t="e">
        <f>AND(Sheet1!N25,"AAAAAF0/7b4=")</f>
        <v>#VALUE!</v>
      </c>
      <c r="GJ2" t="e">
        <f>AND(Sheet1!O25,"AAAAAF0/7b8=")</f>
        <v>#VALUE!</v>
      </c>
      <c r="GK2" t="e">
        <f>AND(Sheet1!P25,"AAAAAF0/7cA=")</f>
        <v>#VALUE!</v>
      </c>
      <c r="GL2" t="e">
        <f>AND(Sheet1!Q25,"AAAAAF0/7cE=")</f>
        <v>#VALUE!</v>
      </c>
      <c r="GM2">
        <f>IF(Sheet1!26:26,"AAAAAF0/7cI=",0)</f>
        <v>0</v>
      </c>
      <c r="GN2" t="e">
        <f>AND(Sheet1!A26,"AAAAAF0/7cM=")</f>
        <v>#VALUE!</v>
      </c>
      <c r="GO2" t="e">
        <f>AND(Sheet1!B26,"AAAAAF0/7cQ=")</f>
        <v>#VALUE!</v>
      </c>
      <c r="GP2" t="e">
        <f>AND(Sheet1!C26,"AAAAAF0/7cU=")</f>
        <v>#VALUE!</v>
      </c>
      <c r="GQ2" t="e">
        <f>AND(Sheet1!D26,"AAAAAF0/7cY=")</f>
        <v>#VALUE!</v>
      </c>
      <c r="GR2" t="e">
        <f>AND(Sheet1!E26,"AAAAAF0/7cc=")</f>
        <v>#VALUE!</v>
      </c>
      <c r="GS2" t="e">
        <f>AND(Sheet1!F26,"AAAAAF0/7cg=")</f>
        <v>#VALUE!</v>
      </c>
      <c r="GT2" t="e">
        <f>AND(Sheet1!G26,"AAAAAF0/7ck=")</f>
        <v>#VALUE!</v>
      </c>
      <c r="GU2" t="e">
        <f>AND(Sheet1!H26,"AAAAAF0/7co=")</f>
        <v>#VALUE!</v>
      </c>
      <c r="GV2" t="e">
        <f>AND(Sheet1!I26,"AAAAAF0/7cs=")</f>
        <v>#VALUE!</v>
      </c>
      <c r="GW2" t="e">
        <f>AND(Sheet1!J26,"AAAAAF0/7cw=")</f>
        <v>#VALUE!</v>
      </c>
      <c r="GX2" t="e">
        <f>AND(Sheet1!K26,"AAAAAF0/7c0=")</f>
        <v>#VALUE!</v>
      </c>
      <c r="GY2" t="e">
        <f>AND(Sheet1!L26,"AAAAAF0/7c4=")</f>
        <v>#VALUE!</v>
      </c>
      <c r="GZ2" t="e">
        <f>AND(Sheet1!M26,"AAAAAF0/7c8=")</f>
        <v>#VALUE!</v>
      </c>
      <c r="HA2" t="e">
        <f>AND(Sheet1!N26,"AAAAAF0/7dA=")</f>
        <v>#VALUE!</v>
      </c>
      <c r="HB2" t="e">
        <f>AND(Sheet1!O26,"AAAAAF0/7dE=")</f>
        <v>#VALUE!</v>
      </c>
      <c r="HC2" t="e">
        <f>AND(Sheet1!P26,"AAAAAF0/7dI=")</f>
        <v>#VALUE!</v>
      </c>
      <c r="HD2" t="e">
        <f>AND(Sheet1!Q26,"AAAAAF0/7dM=")</f>
        <v>#VALUE!</v>
      </c>
      <c r="HE2">
        <f>IF(Sheet1!27:27,"AAAAAF0/7dQ=",0)</f>
        <v>0</v>
      </c>
      <c r="HF2" t="e">
        <f>AND(Sheet1!A27,"AAAAAF0/7dU=")</f>
        <v>#VALUE!</v>
      </c>
      <c r="HG2" t="e">
        <f>AND(Sheet1!B27,"AAAAAF0/7dY=")</f>
        <v>#VALUE!</v>
      </c>
      <c r="HH2" t="e">
        <f>AND(Sheet1!C27,"AAAAAF0/7dc=")</f>
        <v>#VALUE!</v>
      </c>
      <c r="HI2" t="e">
        <f>AND(Sheet1!D27,"AAAAAF0/7dg=")</f>
        <v>#VALUE!</v>
      </c>
      <c r="HJ2" t="e">
        <f>AND(Sheet1!E27,"AAAAAF0/7dk=")</f>
        <v>#VALUE!</v>
      </c>
      <c r="HK2" t="e">
        <f>AND(Sheet1!F27,"AAAAAF0/7do=")</f>
        <v>#VALUE!</v>
      </c>
      <c r="HL2" t="e">
        <f>AND(Sheet1!G27,"AAAAAF0/7ds=")</f>
        <v>#VALUE!</v>
      </c>
      <c r="HM2" t="e">
        <f>AND(Sheet1!H27,"AAAAAF0/7dw=")</f>
        <v>#VALUE!</v>
      </c>
      <c r="HN2" t="e">
        <f>AND(Sheet1!I27,"AAAAAF0/7d0=")</f>
        <v>#VALUE!</v>
      </c>
      <c r="HO2" t="e">
        <f>AND(Sheet1!J27,"AAAAAF0/7d4=")</f>
        <v>#VALUE!</v>
      </c>
      <c r="HP2" t="e">
        <f>AND(Sheet1!K27,"AAAAAF0/7d8=")</f>
        <v>#VALUE!</v>
      </c>
      <c r="HQ2" t="e">
        <f>AND(Sheet1!L27,"AAAAAF0/7eA=")</f>
        <v>#VALUE!</v>
      </c>
      <c r="HR2" t="e">
        <f>AND(Sheet1!M27,"AAAAAF0/7eE=")</f>
        <v>#VALUE!</v>
      </c>
      <c r="HS2" t="e">
        <f>AND(Sheet1!N27,"AAAAAF0/7eI=")</f>
        <v>#VALUE!</v>
      </c>
      <c r="HT2" t="e">
        <f>AND(Sheet1!O27,"AAAAAF0/7eM=")</f>
        <v>#VALUE!</v>
      </c>
      <c r="HU2" t="e">
        <f>AND(Sheet1!P27,"AAAAAF0/7eQ=")</f>
        <v>#VALUE!</v>
      </c>
      <c r="HV2" t="e">
        <f>AND(Sheet1!Q27,"AAAAAF0/7eU=")</f>
        <v>#VALUE!</v>
      </c>
      <c r="HW2">
        <f>IF(Sheet1!28:28,"AAAAAF0/7eY=",0)</f>
        <v>0</v>
      </c>
      <c r="HX2" t="e">
        <f>AND(Sheet1!A28,"AAAAAF0/7ec=")</f>
        <v>#VALUE!</v>
      </c>
      <c r="HY2" t="e">
        <f>AND(Sheet1!B28,"AAAAAF0/7eg=")</f>
        <v>#VALUE!</v>
      </c>
      <c r="HZ2" t="e">
        <f>AND(Sheet1!C28,"AAAAAF0/7ek=")</f>
        <v>#VALUE!</v>
      </c>
      <c r="IA2" t="e">
        <f>AND(Sheet1!D28,"AAAAAF0/7eo=")</f>
        <v>#VALUE!</v>
      </c>
      <c r="IB2" t="e">
        <f>AND(Sheet1!E28,"AAAAAF0/7es=")</f>
        <v>#VALUE!</v>
      </c>
      <c r="IC2" t="e">
        <f>AND(Sheet1!F28,"AAAAAF0/7ew=")</f>
        <v>#VALUE!</v>
      </c>
      <c r="ID2" t="e">
        <f>AND(Sheet1!G28,"AAAAAF0/7e0=")</f>
        <v>#VALUE!</v>
      </c>
      <c r="IE2" t="e">
        <f>AND(Sheet1!H28,"AAAAAF0/7e4=")</f>
        <v>#VALUE!</v>
      </c>
      <c r="IF2" t="e">
        <f>AND(Sheet1!I28,"AAAAAF0/7e8=")</f>
        <v>#VALUE!</v>
      </c>
      <c r="IG2" t="e">
        <f>AND(Sheet1!J28,"AAAAAF0/7fA=")</f>
        <v>#VALUE!</v>
      </c>
      <c r="IH2" t="e">
        <f>AND(Sheet1!K28,"AAAAAF0/7fE=")</f>
        <v>#VALUE!</v>
      </c>
      <c r="II2" t="e">
        <f>AND(Sheet1!L28,"AAAAAF0/7fI=")</f>
        <v>#VALUE!</v>
      </c>
      <c r="IJ2" t="e">
        <f>AND(Sheet1!M28,"AAAAAF0/7fM=")</f>
        <v>#VALUE!</v>
      </c>
      <c r="IK2" t="e">
        <f>AND(Sheet1!N28,"AAAAAF0/7fQ=")</f>
        <v>#VALUE!</v>
      </c>
      <c r="IL2" t="e">
        <f>AND(Sheet1!O28,"AAAAAF0/7fU=")</f>
        <v>#VALUE!</v>
      </c>
      <c r="IM2" t="e">
        <f>AND(Sheet1!P28,"AAAAAF0/7fY=")</f>
        <v>#VALUE!</v>
      </c>
      <c r="IN2" t="e">
        <f>AND(Sheet1!Q28,"AAAAAF0/7fc=")</f>
        <v>#VALUE!</v>
      </c>
      <c r="IO2">
        <f>IF(Sheet1!29:29,"AAAAAF0/7fg=",0)</f>
        <v>0</v>
      </c>
      <c r="IP2" t="e">
        <f>AND(Sheet1!A29,"AAAAAF0/7fk=")</f>
        <v>#VALUE!</v>
      </c>
      <c r="IQ2" t="e">
        <f>AND(Sheet1!B29,"AAAAAF0/7fo=")</f>
        <v>#VALUE!</v>
      </c>
      <c r="IR2" t="e">
        <f>AND(Sheet1!C29,"AAAAAF0/7fs=")</f>
        <v>#VALUE!</v>
      </c>
      <c r="IS2" t="e">
        <f>AND(Sheet1!D29,"AAAAAF0/7fw=")</f>
        <v>#VALUE!</v>
      </c>
      <c r="IT2" t="e">
        <f>AND(Sheet1!E29,"AAAAAF0/7f0=")</f>
        <v>#VALUE!</v>
      </c>
      <c r="IU2" t="e">
        <f>AND(Sheet1!F29,"AAAAAF0/7f4=")</f>
        <v>#VALUE!</v>
      </c>
      <c r="IV2" t="e">
        <f>AND(Sheet1!G29,"AAAAAF0/7f8=")</f>
        <v>#VALUE!</v>
      </c>
    </row>
    <row r="3" spans="1:256" x14ac:dyDescent="0.2">
      <c r="A3" t="e">
        <f>AND(Sheet1!H29,"AAAAAGtrLAA=")</f>
        <v>#VALUE!</v>
      </c>
      <c r="B3" t="e">
        <f>AND(Sheet1!I29,"AAAAAGtrLAE=")</f>
        <v>#VALUE!</v>
      </c>
      <c r="C3" t="e">
        <f>AND(Sheet1!J29,"AAAAAGtrLAI=")</f>
        <v>#VALUE!</v>
      </c>
      <c r="D3" t="e">
        <f>AND(Sheet1!K29,"AAAAAGtrLAM=")</f>
        <v>#VALUE!</v>
      </c>
      <c r="E3" t="e">
        <f>AND(Sheet1!L29,"AAAAAGtrLAQ=")</f>
        <v>#VALUE!</v>
      </c>
      <c r="F3" t="e">
        <f>AND(Sheet1!M29,"AAAAAGtrLAU=")</f>
        <v>#VALUE!</v>
      </c>
      <c r="G3" t="e">
        <f>AND(Sheet1!N29,"AAAAAGtrLAY=")</f>
        <v>#VALUE!</v>
      </c>
      <c r="H3" t="e">
        <f>AND(Sheet1!O29,"AAAAAGtrLAc=")</f>
        <v>#VALUE!</v>
      </c>
      <c r="I3" t="e">
        <f>AND(Sheet1!P29,"AAAAAGtrLAg=")</f>
        <v>#VALUE!</v>
      </c>
      <c r="J3" t="e">
        <f>AND(Sheet1!Q29,"AAAAAGtrLAk=")</f>
        <v>#VALUE!</v>
      </c>
      <c r="K3">
        <f>IF(Sheet1!30:30,"AAAAAGtrLAo=",0)</f>
        <v>0</v>
      </c>
      <c r="L3" t="e">
        <f>AND(Sheet1!A30,"AAAAAGtrLAs=")</f>
        <v>#VALUE!</v>
      </c>
      <c r="M3" t="e">
        <f>AND(Sheet1!B30,"AAAAAGtrLAw=")</f>
        <v>#VALUE!</v>
      </c>
      <c r="N3" t="e">
        <f>AND(Sheet1!C30,"AAAAAGtrLA0=")</f>
        <v>#VALUE!</v>
      </c>
      <c r="O3" t="e">
        <f>AND(Sheet1!D30,"AAAAAGtrLA4=")</f>
        <v>#VALUE!</v>
      </c>
      <c r="P3" t="e">
        <f>AND(Sheet1!E30,"AAAAAGtrLA8=")</f>
        <v>#VALUE!</v>
      </c>
      <c r="Q3" t="e">
        <f>AND(Sheet1!F30,"AAAAAGtrLBA=")</f>
        <v>#VALUE!</v>
      </c>
      <c r="R3" t="e">
        <f>AND(Sheet1!G30,"AAAAAGtrLBE=")</f>
        <v>#VALUE!</v>
      </c>
      <c r="S3" t="e">
        <f>AND(Sheet1!H30,"AAAAAGtrLBI=")</f>
        <v>#VALUE!</v>
      </c>
      <c r="T3" t="e">
        <f>AND(Sheet1!I30,"AAAAAGtrLBM=")</f>
        <v>#VALUE!</v>
      </c>
      <c r="U3" t="e">
        <f>AND(Sheet1!J30,"AAAAAGtrLBQ=")</f>
        <v>#VALUE!</v>
      </c>
      <c r="V3" t="e">
        <f>AND(Sheet1!K30,"AAAAAGtrLBU=")</f>
        <v>#VALUE!</v>
      </c>
      <c r="W3" t="e">
        <f>AND(Sheet1!L30,"AAAAAGtrLBY=")</f>
        <v>#VALUE!</v>
      </c>
      <c r="X3" t="e">
        <f>AND(Sheet1!M30,"AAAAAGtrLBc=")</f>
        <v>#VALUE!</v>
      </c>
      <c r="Y3" t="e">
        <f>AND(Sheet1!N30,"AAAAAGtrLBg=")</f>
        <v>#VALUE!</v>
      </c>
      <c r="Z3" t="e">
        <f>AND(Sheet1!O30,"AAAAAGtrLBk=")</f>
        <v>#VALUE!</v>
      </c>
      <c r="AA3" t="e">
        <f>AND(Sheet1!P30,"AAAAAGtrLBo=")</f>
        <v>#VALUE!</v>
      </c>
      <c r="AB3" t="e">
        <f>AND(Sheet1!Q30,"AAAAAGtrLBs=")</f>
        <v>#VALUE!</v>
      </c>
      <c r="AC3">
        <f>IF(Sheet1!31:31,"AAAAAGtrLBw=",0)</f>
        <v>0</v>
      </c>
      <c r="AD3" t="e">
        <f>AND(Sheet1!A31,"AAAAAGtrLB0=")</f>
        <v>#VALUE!</v>
      </c>
      <c r="AE3" t="e">
        <f>AND(Sheet1!B31,"AAAAAGtrLB4=")</f>
        <v>#VALUE!</v>
      </c>
      <c r="AF3" t="e">
        <f>AND(Sheet1!C31,"AAAAAGtrLB8=")</f>
        <v>#VALUE!</v>
      </c>
      <c r="AG3" t="e">
        <f>AND(Sheet1!D31,"AAAAAGtrLCA=")</f>
        <v>#VALUE!</v>
      </c>
      <c r="AH3" t="e">
        <f>AND(Sheet1!E31,"AAAAAGtrLCE=")</f>
        <v>#VALUE!</v>
      </c>
      <c r="AI3" t="e">
        <f>AND(Sheet1!F31,"AAAAAGtrLCI=")</f>
        <v>#VALUE!</v>
      </c>
      <c r="AJ3" t="e">
        <f>AND(Sheet1!G31,"AAAAAGtrLCM=")</f>
        <v>#VALUE!</v>
      </c>
      <c r="AK3" t="e">
        <f>AND(Sheet1!H31,"AAAAAGtrLCQ=")</f>
        <v>#VALUE!</v>
      </c>
      <c r="AL3" t="e">
        <f>AND(Sheet1!I31,"AAAAAGtrLCU=")</f>
        <v>#VALUE!</v>
      </c>
      <c r="AM3" t="e">
        <f>AND(Sheet1!J31,"AAAAAGtrLCY=")</f>
        <v>#VALUE!</v>
      </c>
      <c r="AN3" t="e">
        <f>AND(Sheet1!K31,"AAAAAGtrLCc=")</f>
        <v>#VALUE!</v>
      </c>
      <c r="AO3" t="e">
        <f>AND(Sheet1!L31,"AAAAAGtrLCg=")</f>
        <v>#VALUE!</v>
      </c>
      <c r="AP3" t="e">
        <f>AND(Sheet1!M31,"AAAAAGtrLCk=")</f>
        <v>#VALUE!</v>
      </c>
      <c r="AQ3" t="e">
        <f>AND(Sheet1!N31,"AAAAAGtrLCo=")</f>
        <v>#VALUE!</v>
      </c>
      <c r="AR3" t="e">
        <f>AND(Sheet1!O31,"AAAAAGtrLCs=")</f>
        <v>#VALUE!</v>
      </c>
      <c r="AS3" t="e">
        <f>AND(Sheet1!P31,"AAAAAGtrLCw=")</f>
        <v>#VALUE!</v>
      </c>
      <c r="AT3" t="e">
        <f>AND(Sheet1!Q31,"AAAAAGtrLC0=")</f>
        <v>#VALUE!</v>
      </c>
      <c r="AU3">
        <f>IF(Sheet1!32:32,"AAAAAGtrLC4=",0)</f>
        <v>0</v>
      </c>
      <c r="AV3" t="e">
        <f>AND(Sheet1!A32,"AAAAAGtrLC8=")</f>
        <v>#VALUE!</v>
      </c>
      <c r="AW3" t="e">
        <f>AND(Sheet1!B32,"AAAAAGtrLDA=")</f>
        <v>#VALUE!</v>
      </c>
      <c r="AX3" t="e">
        <f>IF(Sheet1!A:A,"AAAAAGtrLDE=",0)</f>
        <v>#VALUE!</v>
      </c>
      <c r="AY3" t="e">
        <f>IF(Sheet1!B:B,"AAAAAGtrLDI=",0)</f>
        <v>#VALUE!</v>
      </c>
      <c r="AZ3" t="e">
        <f>IF(Sheet1!C:C,"AAAAAGtrLDM=",0)</f>
        <v>#VALUE!</v>
      </c>
      <c r="BA3" t="e">
        <f>IF(Sheet1!D:D,"AAAAAGtrLDQ=",0)</f>
        <v>#VALUE!</v>
      </c>
      <c r="BB3" t="e">
        <f>IF(Sheet1!E:E,"AAAAAGtrLDU=",0)</f>
        <v>#VALUE!</v>
      </c>
      <c r="BC3" t="e">
        <f>IF(Sheet1!F:F,"AAAAAGtrLDY=",0)</f>
        <v>#VALUE!</v>
      </c>
      <c r="BD3" t="e">
        <f>IF(Sheet1!G:G,"AAAAAGtrLDc=",0)</f>
        <v>#VALUE!</v>
      </c>
      <c r="BE3" t="e">
        <f>IF(Sheet1!H:H,"AAAAAGtrLDg=",0)</f>
        <v>#VALUE!</v>
      </c>
      <c r="BF3" t="e">
        <f>IF(Sheet1!I:I,"AAAAAGtrLDk=",0)</f>
        <v>#VALUE!</v>
      </c>
      <c r="BG3" t="e">
        <f>IF(Sheet1!J:J,"AAAAAGtrLDo=",0)</f>
        <v>#VALUE!</v>
      </c>
      <c r="BH3" t="e">
        <f>IF(Sheet1!K:K,"AAAAAGtrLDs=",0)</f>
        <v>#VALUE!</v>
      </c>
      <c r="BI3" t="e">
        <f>IF(Sheet1!L:L,"AAAAAGtrLDw=",0)</f>
        <v>#VALUE!</v>
      </c>
      <c r="BJ3" t="e">
        <f>IF(Sheet1!M:M,"AAAAAGtrLD0=",0)</f>
        <v>#VALUE!</v>
      </c>
      <c r="BK3" t="e">
        <f>IF(Sheet1!N:N,"AAAAAGtrLD4=",0)</f>
        <v>#VALUE!</v>
      </c>
      <c r="BL3" t="e">
        <f>IF(Sheet1!O:O,"AAAAAGtrLD8=",0)</f>
        <v>#VALUE!</v>
      </c>
      <c r="BM3" t="e">
        <f>IF(Sheet1!P:P,"AAAAAGtrLEA=",0)</f>
        <v>#VALUE!</v>
      </c>
      <c r="BN3">
        <f>IF(Sheet1!Q:Q,"AAAAAGtrLEE=",0)</f>
        <v>0</v>
      </c>
      <c r="BO3">
        <f>IF(Sheet2!1:1,"AAAAAGtrLEI=",0)</f>
        <v>0</v>
      </c>
      <c r="BP3" t="e">
        <f>AND(Sheet2!A1,"AAAAAGtrLEM=")</f>
        <v>#VALUE!</v>
      </c>
      <c r="BQ3">
        <f>IF(Sheet2!A:A,"AAAAAGtrLEQ=",0)</f>
        <v>0</v>
      </c>
      <c r="BR3">
        <f>IF(Sheet3!1:1,"AAAAAGtrLEU=",0)</f>
        <v>0</v>
      </c>
      <c r="BS3" t="e">
        <f>AND(Sheet3!A1,"AAAAAGtrLEY=")</f>
        <v>#VALUE!</v>
      </c>
      <c r="BT3">
        <f>IF(Sheet3!A:A,"AAAAAGtrLEc=",0)</f>
        <v>0</v>
      </c>
      <c r="BU3">
        <f>IF(Sheet4!1:1,"AAAAAGtrLEg=",0)</f>
        <v>0</v>
      </c>
      <c r="BV3" t="e">
        <f>AND(Sheet4!A1,"AAAAAGtrLEk=")</f>
        <v>#VALUE!</v>
      </c>
      <c r="BW3">
        <f>IF(Sheet4!A:A,"AAAAAGtrLEo=",0)</f>
        <v>0</v>
      </c>
      <c r="BX3">
        <f>IF(Sheet5!1:1,"AAAAAGtrLEs=",0)</f>
        <v>0</v>
      </c>
      <c r="BY3" t="e">
        <f>AND(Sheet5!A1,"AAAAAGtrLEw=")</f>
        <v>#VALUE!</v>
      </c>
      <c r="BZ3">
        <f>IF(Sheet5!A:A,"AAAAAGtrLE0=",0)</f>
        <v>0</v>
      </c>
      <c r="C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</cp:lastModifiedBy>
  <cp:lastPrinted>2011-09-08T15:43:44Z</cp:lastPrinted>
  <dcterms:created xsi:type="dcterms:W3CDTF">2011-07-02T01:03:55Z</dcterms:created>
  <dcterms:modified xsi:type="dcterms:W3CDTF">2012-07-26T17:09:24Z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1DlfRyEnhf3hFCp8WL-x8AUClZrKW9RsffcKqgHOnR48</vt:lpwstr>
  </property>
  <property fmtid="{D5CDD505-2E9C-101B-9397-08002B2CF9AE}" pid="4" name="Google.Documents.RevisionId">
    <vt:lpwstr>05804062383483194957</vt:lpwstr>
  </property>
  <property fmtid="{D5CDD505-2E9C-101B-9397-08002B2CF9AE}" pid="5" name="Google.Documents.PreviousRevisionId">
    <vt:lpwstr>03103502426514385955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