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855" yWindow="615" windowWidth="18195" windowHeight="115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DV-IDENTITY-0" sheetId="6" state="veryHidden" r:id="rId6"/>
  </sheets>
  <calcPr calcId="145621"/>
</workbook>
</file>

<file path=xl/calcChain.xml><?xml version="1.0" encoding="utf-8"?>
<calcChain xmlns="http://schemas.openxmlformats.org/spreadsheetml/2006/main">
  <c r="A4" i="6" l="1"/>
  <c r="B4" i="6"/>
  <c r="C4" i="6"/>
  <c r="D4" i="6"/>
  <c r="E4" i="6"/>
  <c r="F4" i="6"/>
  <c r="A3" i="6" l="1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A2" i="6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T2" i="6"/>
  <c r="BU2" i="6"/>
  <c r="BV2" i="6"/>
  <c r="BW2" i="6"/>
  <c r="BX2" i="6"/>
  <c r="BY2" i="6"/>
  <c r="BZ2" i="6"/>
  <c r="CA2" i="6"/>
  <c r="CB2" i="6"/>
  <c r="CC2" i="6"/>
  <c r="CD2" i="6"/>
  <c r="CE2" i="6"/>
  <c r="CF2" i="6"/>
  <c r="CG2" i="6"/>
  <c r="CH2" i="6"/>
  <c r="CI2" i="6"/>
  <c r="CJ2" i="6"/>
  <c r="CK2" i="6"/>
  <c r="CL2" i="6"/>
  <c r="CM2" i="6"/>
  <c r="CN2" i="6"/>
  <c r="CO2" i="6"/>
  <c r="CP2" i="6"/>
  <c r="CQ2" i="6"/>
  <c r="CR2" i="6"/>
  <c r="CS2" i="6"/>
  <c r="CT2" i="6"/>
  <c r="CU2" i="6"/>
  <c r="CV2" i="6"/>
  <c r="CW2" i="6"/>
  <c r="CX2" i="6"/>
  <c r="CY2" i="6"/>
  <c r="CZ2" i="6"/>
  <c r="DA2" i="6"/>
  <c r="DB2" i="6"/>
  <c r="DC2" i="6"/>
  <c r="DD2" i="6"/>
  <c r="DE2" i="6"/>
  <c r="DF2" i="6"/>
  <c r="DG2" i="6"/>
  <c r="DH2" i="6"/>
  <c r="DI2" i="6"/>
  <c r="DJ2" i="6"/>
  <c r="DK2" i="6"/>
  <c r="DL2" i="6"/>
  <c r="DM2" i="6"/>
  <c r="DN2" i="6"/>
  <c r="DO2" i="6"/>
  <c r="DP2" i="6"/>
  <c r="DQ2" i="6"/>
  <c r="DR2" i="6"/>
  <c r="DS2" i="6"/>
  <c r="DT2" i="6"/>
  <c r="DU2" i="6"/>
  <c r="DV2" i="6"/>
  <c r="DW2" i="6"/>
  <c r="DX2" i="6"/>
  <c r="DY2" i="6"/>
  <c r="DZ2" i="6"/>
  <c r="EA2" i="6"/>
  <c r="EB2" i="6"/>
  <c r="EC2" i="6"/>
  <c r="ED2" i="6"/>
  <c r="EE2" i="6"/>
  <c r="EF2" i="6"/>
  <c r="EG2" i="6"/>
  <c r="EH2" i="6"/>
  <c r="EI2" i="6"/>
  <c r="EJ2" i="6"/>
  <c r="EK2" i="6"/>
  <c r="EL2" i="6"/>
  <c r="EM2" i="6"/>
  <c r="EN2" i="6"/>
  <c r="EO2" i="6"/>
  <c r="EP2" i="6"/>
  <c r="EQ2" i="6"/>
  <c r="ER2" i="6"/>
  <c r="ES2" i="6"/>
  <c r="ET2" i="6"/>
  <c r="EU2" i="6"/>
  <c r="EV2" i="6"/>
  <c r="EW2" i="6"/>
  <c r="EX2" i="6"/>
  <c r="EY2" i="6"/>
  <c r="EZ2" i="6"/>
  <c r="FA2" i="6"/>
  <c r="FB2" i="6"/>
  <c r="FC2" i="6"/>
  <c r="FD2" i="6"/>
  <c r="FE2" i="6"/>
  <c r="FF2" i="6"/>
  <c r="FG2" i="6"/>
  <c r="FH2" i="6"/>
  <c r="FI2" i="6"/>
  <c r="FJ2" i="6"/>
  <c r="FK2" i="6"/>
  <c r="FL2" i="6"/>
  <c r="FM2" i="6"/>
  <c r="FN2" i="6"/>
  <c r="FO2" i="6"/>
  <c r="FP2" i="6"/>
  <c r="FQ2" i="6"/>
  <c r="FR2" i="6"/>
  <c r="FS2" i="6"/>
  <c r="FT2" i="6"/>
  <c r="FU2" i="6"/>
  <c r="FV2" i="6"/>
  <c r="FW2" i="6"/>
  <c r="FX2" i="6"/>
  <c r="FY2" i="6"/>
  <c r="FZ2" i="6"/>
  <c r="GA2" i="6"/>
  <c r="GB2" i="6"/>
  <c r="GC2" i="6"/>
  <c r="GD2" i="6"/>
  <c r="GE2" i="6"/>
  <c r="GF2" i="6"/>
  <c r="GG2" i="6"/>
  <c r="GH2" i="6"/>
  <c r="GI2" i="6"/>
  <c r="GJ2" i="6"/>
  <c r="GK2" i="6"/>
  <c r="GL2" i="6"/>
  <c r="GM2" i="6"/>
  <c r="GN2" i="6"/>
  <c r="GO2" i="6"/>
  <c r="GP2" i="6"/>
  <c r="GQ2" i="6"/>
  <c r="GR2" i="6"/>
  <c r="GS2" i="6"/>
  <c r="GT2" i="6"/>
  <c r="GU2" i="6"/>
  <c r="GV2" i="6"/>
  <c r="GW2" i="6"/>
  <c r="GX2" i="6"/>
  <c r="GY2" i="6"/>
  <c r="GZ2" i="6"/>
  <c r="HA2" i="6"/>
  <c r="HB2" i="6"/>
  <c r="HC2" i="6"/>
  <c r="HD2" i="6"/>
  <c r="HE2" i="6"/>
  <c r="HF2" i="6"/>
  <c r="HG2" i="6"/>
  <c r="HH2" i="6"/>
  <c r="HI2" i="6"/>
  <c r="HJ2" i="6"/>
  <c r="HK2" i="6"/>
  <c r="HL2" i="6"/>
  <c r="HM2" i="6"/>
  <c r="HN2" i="6"/>
  <c r="HO2" i="6"/>
  <c r="HP2" i="6"/>
  <c r="HQ2" i="6"/>
  <c r="HR2" i="6"/>
  <c r="HS2" i="6"/>
  <c r="HT2" i="6"/>
  <c r="HU2" i="6"/>
  <c r="HV2" i="6"/>
  <c r="HW2" i="6"/>
  <c r="HX2" i="6"/>
  <c r="HY2" i="6"/>
  <c r="HZ2" i="6"/>
  <c r="IA2" i="6"/>
  <c r="IB2" i="6"/>
  <c r="IC2" i="6"/>
  <c r="ID2" i="6"/>
  <c r="IE2" i="6"/>
  <c r="IF2" i="6"/>
  <c r="IG2" i="6"/>
  <c r="IH2" i="6"/>
  <c r="II2" i="6"/>
  <c r="IJ2" i="6"/>
  <c r="IK2" i="6"/>
  <c r="IL2" i="6"/>
  <c r="IM2" i="6"/>
  <c r="IN2" i="6"/>
  <c r="IO2" i="6"/>
  <c r="IP2" i="6"/>
  <c r="IQ2" i="6"/>
  <c r="IR2" i="6"/>
  <c r="IS2" i="6"/>
  <c r="IT2" i="6"/>
  <c r="IU2" i="6"/>
  <c r="IV2" i="6"/>
  <c r="A1" i="6"/>
  <c r="B1" i="6"/>
  <c r="C1" i="6"/>
  <c r="D1" i="6"/>
  <c r="E1" i="6"/>
  <c r="F1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AG1" i="6"/>
  <c r="AH1" i="6"/>
  <c r="AI1" i="6"/>
  <c r="AJ1" i="6"/>
  <c r="AK1" i="6"/>
  <c r="AL1" i="6"/>
  <c r="AM1" i="6"/>
  <c r="AN1" i="6"/>
  <c r="AO1" i="6"/>
  <c r="AP1" i="6"/>
  <c r="AQ1" i="6"/>
  <c r="AR1" i="6"/>
  <c r="AS1" i="6"/>
  <c r="AT1" i="6"/>
  <c r="AU1" i="6"/>
  <c r="AV1" i="6"/>
  <c r="AW1" i="6"/>
  <c r="AX1" i="6"/>
  <c r="AY1" i="6"/>
  <c r="AZ1" i="6"/>
  <c r="BA1" i="6"/>
  <c r="BB1" i="6"/>
  <c r="BC1" i="6"/>
  <c r="BD1" i="6"/>
  <c r="BE1" i="6"/>
  <c r="BF1" i="6"/>
  <c r="BG1" i="6"/>
  <c r="BH1" i="6"/>
  <c r="BI1" i="6"/>
  <c r="BJ1" i="6"/>
  <c r="BK1" i="6"/>
  <c r="BL1" i="6"/>
  <c r="BM1" i="6"/>
  <c r="BN1" i="6"/>
  <c r="BO1" i="6"/>
  <c r="BP1" i="6"/>
  <c r="BQ1" i="6"/>
  <c r="BR1" i="6"/>
  <c r="BS1" i="6"/>
  <c r="BT1" i="6"/>
  <c r="BU1" i="6"/>
  <c r="BV1" i="6"/>
  <c r="BW1" i="6"/>
  <c r="BX1" i="6"/>
  <c r="BY1" i="6"/>
  <c r="BZ1" i="6"/>
  <c r="CA1" i="6"/>
  <c r="CB1" i="6"/>
  <c r="CC1" i="6"/>
  <c r="CD1" i="6"/>
  <c r="CE1" i="6"/>
  <c r="CF1" i="6"/>
  <c r="CG1" i="6"/>
  <c r="CH1" i="6"/>
  <c r="CI1" i="6"/>
  <c r="CJ1" i="6"/>
  <c r="CK1" i="6"/>
  <c r="CL1" i="6"/>
  <c r="CM1" i="6"/>
  <c r="CN1" i="6"/>
  <c r="CO1" i="6"/>
  <c r="CP1" i="6"/>
  <c r="CQ1" i="6"/>
  <c r="CR1" i="6"/>
  <c r="CS1" i="6"/>
  <c r="CT1" i="6"/>
  <c r="CU1" i="6"/>
  <c r="CV1" i="6"/>
  <c r="CW1" i="6"/>
  <c r="CX1" i="6"/>
  <c r="CY1" i="6"/>
  <c r="CZ1" i="6"/>
  <c r="DA1" i="6"/>
  <c r="DB1" i="6"/>
  <c r="DC1" i="6"/>
  <c r="DD1" i="6"/>
  <c r="DE1" i="6"/>
  <c r="DF1" i="6"/>
  <c r="DG1" i="6"/>
  <c r="DH1" i="6"/>
  <c r="DI1" i="6"/>
  <c r="DJ1" i="6"/>
  <c r="DK1" i="6"/>
  <c r="DL1" i="6"/>
  <c r="DM1" i="6"/>
  <c r="DN1" i="6"/>
  <c r="DO1" i="6"/>
  <c r="DP1" i="6"/>
  <c r="DQ1" i="6"/>
  <c r="DR1" i="6"/>
  <c r="DS1" i="6"/>
  <c r="DT1" i="6"/>
  <c r="DU1" i="6"/>
  <c r="DV1" i="6"/>
  <c r="DW1" i="6"/>
  <c r="DX1" i="6"/>
  <c r="DY1" i="6"/>
  <c r="DZ1" i="6"/>
  <c r="EA1" i="6"/>
  <c r="EB1" i="6"/>
  <c r="EC1" i="6"/>
  <c r="ED1" i="6"/>
  <c r="EE1" i="6"/>
  <c r="EF1" i="6"/>
  <c r="EG1" i="6"/>
  <c r="EH1" i="6"/>
  <c r="EI1" i="6"/>
  <c r="EJ1" i="6"/>
  <c r="EK1" i="6"/>
  <c r="EL1" i="6"/>
  <c r="EM1" i="6"/>
  <c r="EN1" i="6"/>
  <c r="EO1" i="6"/>
  <c r="EP1" i="6"/>
  <c r="EQ1" i="6"/>
  <c r="ER1" i="6"/>
  <c r="ES1" i="6"/>
  <c r="ET1" i="6"/>
  <c r="EU1" i="6"/>
  <c r="EV1" i="6"/>
  <c r="EW1" i="6"/>
  <c r="EX1" i="6"/>
  <c r="EY1" i="6"/>
  <c r="EZ1" i="6"/>
  <c r="FA1" i="6"/>
  <c r="FB1" i="6"/>
  <c r="FC1" i="6"/>
  <c r="FD1" i="6"/>
  <c r="FE1" i="6"/>
  <c r="FF1" i="6"/>
  <c r="FG1" i="6"/>
  <c r="FH1" i="6"/>
  <c r="FI1" i="6"/>
  <c r="FJ1" i="6"/>
  <c r="FK1" i="6"/>
  <c r="FL1" i="6"/>
  <c r="FM1" i="6"/>
  <c r="FN1" i="6"/>
  <c r="FO1" i="6"/>
  <c r="FP1" i="6"/>
  <c r="FQ1" i="6"/>
  <c r="FR1" i="6"/>
  <c r="FS1" i="6"/>
  <c r="FT1" i="6"/>
  <c r="FU1" i="6"/>
  <c r="FV1" i="6"/>
  <c r="FW1" i="6"/>
  <c r="FX1" i="6"/>
  <c r="FY1" i="6"/>
  <c r="FZ1" i="6"/>
  <c r="GA1" i="6"/>
  <c r="GB1" i="6"/>
  <c r="GC1" i="6"/>
  <c r="GD1" i="6"/>
  <c r="GE1" i="6"/>
  <c r="GF1" i="6"/>
  <c r="GG1" i="6"/>
  <c r="GH1" i="6"/>
  <c r="GI1" i="6"/>
  <c r="GJ1" i="6"/>
  <c r="GK1" i="6"/>
  <c r="GL1" i="6"/>
  <c r="GM1" i="6"/>
  <c r="GN1" i="6"/>
  <c r="GO1" i="6"/>
  <c r="GP1" i="6"/>
  <c r="GQ1" i="6"/>
  <c r="GR1" i="6"/>
  <c r="GS1" i="6"/>
  <c r="GT1" i="6"/>
  <c r="GU1" i="6"/>
  <c r="GV1" i="6"/>
  <c r="GW1" i="6"/>
  <c r="GX1" i="6"/>
  <c r="GY1" i="6"/>
  <c r="GZ1" i="6"/>
  <c r="HA1" i="6"/>
  <c r="HB1" i="6"/>
  <c r="HC1" i="6"/>
  <c r="HD1" i="6"/>
  <c r="HE1" i="6"/>
  <c r="HF1" i="6"/>
  <c r="HG1" i="6"/>
  <c r="HH1" i="6"/>
  <c r="HI1" i="6"/>
  <c r="HJ1" i="6"/>
  <c r="HK1" i="6"/>
  <c r="HL1" i="6"/>
  <c r="HM1" i="6"/>
  <c r="HN1" i="6"/>
  <c r="HO1" i="6"/>
  <c r="HP1" i="6"/>
  <c r="HQ1" i="6"/>
  <c r="HR1" i="6"/>
  <c r="HS1" i="6"/>
  <c r="HT1" i="6"/>
  <c r="HU1" i="6"/>
  <c r="HV1" i="6"/>
  <c r="HW1" i="6"/>
  <c r="HX1" i="6"/>
  <c r="HY1" i="6"/>
  <c r="HZ1" i="6"/>
  <c r="IA1" i="6"/>
  <c r="IB1" i="6"/>
  <c r="IC1" i="6"/>
  <c r="ID1" i="6"/>
  <c r="IE1" i="6"/>
  <c r="IF1" i="6"/>
  <c r="IG1" i="6"/>
  <c r="IH1" i="6"/>
  <c r="II1" i="6"/>
  <c r="IJ1" i="6"/>
  <c r="IK1" i="6"/>
  <c r="IL1" i="6"/>
  <c r="IM1" i="6"/>
  <c r="IN1" i="6"/>
  <c r="IO1" i="6"/>
  <c r="IP1" i="6"/>
  <c r="IQ1" i="6"/>
  <c r="IR1" i="6"/>
  <c r="IS1" i="6"/>
  <c r="IT1" i="6"/>
  <c r="IU1" i="6"/>
  <c r="IV1" i="6"/>
</calcChain>
</file>

<file path=xl/sharedStrings.xml><?xml version="1.0" encoding="utf-8"?>
<sst xmlns="http://schemas.openxmlformats.org/spreadsheetml/2006/main" count="57" uniqueCount="50">
  <si>
    <t>Lesson</t>
  </si>
  <si>
    <t>Students</t>
  </si>
  <si>
    <t>Date</t>
  </si>
  <si>
    <t>Class</t>
  </si>
  <si>
    <t>Note:</t>
  </si>
  <si>
    <t>Speech</t>
  </si>
  <si>
    <t>none</t>
  </si>
  <si>
    <t>EV= Evaluator</t>
  </si>
  <si>
    <t>IL= Impromptu Leader</t>
  </si>
  <si>
    <t>T = Timer</t>
  </si>
  <si>
    <t>G = Grammarian</t>
  </si>
  <si>
    <t>X = Student Gone</t>
  </si>
  <si>
    <t>AAAAAH1bnU4=</t>
  </si>
  <si>
    <t>Overv.</t>
  </si>
  <si>
    <t>Eval.</t>
  </si>
  <si>
    <t>Organ.</t>
  </si>
  <si>
    <t>Intro/c</t>
  </si>
  <si>
    <t>Eye c.</t>
  </si>
  <si>
    <t>Vocal</t>
  </si>
  <si>
    <t>Body L.</t>
  </si>
  <si>
    <t>Stories</t>
  </si>
  <si>
    <t>Rsrch</t>
  </si>
  <si>
    <t>Influen.</t>
  </si>
  <si>
    <t>Conflict</t>
  </si>
  <si>
    <t>Humor</t>
  </si>
  <si>
    <t>Testim</t>
  </si>
  <si>
    <t>Skits</t>
  </si>
  <si>
    <t>Improv</t>
  </si>
  <si>
    <t>Speech #1</t>
  </si>
  <si>
    <t xml:space="preserve"> The Icebreaker</t>
  </si>
  <si>
    <t>Speech #2</t>
  </si>
  <si>
    <t>Organize Your Speech</t>
  </si>
  <si>
    <t>Speech #3</t>
  </si>
  <si>
    <t>Eye Contact</t>
  </si>
  <si>
    <t>Speech #4</t>
  </si>
  <si>
    <t>Vocal Variety</t>
  </si>
  <si>
    <t>Speech #5</t>
  </si>
  <si>
    <t>Body Language</t>
  </si>
  <si>
    <t>Speech #6</t>
  </si>
  <si>
    <t>Research Your Topic</t>
  </si>
  <si>
    <t>Speech #7</t>
  </si>
  <si>
    <t>Tell Your Testimony</t>
  </si>
  <si>
    <t>Example:  IL/EV5 means that you are both  Impromptu Leader and an Evaluator (of speaker #5)</t>
  </si>
  <si>
    <t>#1</t>
  </si>
  <si>
    <t>#2</t>
  </si>
  <si>
    <t>#3</t>
  </si>
  <si>
    <t>#4</t>
  </si>
  <si>
    <t>#5</t>
  </si>
  <si>
    <t>#6</t>
  </si>
  <si>
    <t>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</si>
</sst>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2"/>
  <sheetViews>
    <sheetView tabSelected="1" showWhiteSpace="0" view="pageLayout" zoomScaleNormal="100" workbookViewId="0">
      <selection activeCell="I8" sqref="I8"/>
    </sheetView>
  </sheetViews>
  <sheetFormatPr defaultColWidth="9.140625" defaultRowHeight="12.75" x14ac:dyDescent="0.2"/>
  <cols>
    <col min="2" max="16" width="6.5703125" customWidth="1"/>
  </cols>
  <sheetData>
    <row r="1" spans="1:17" ht="18" customHeight="1" x14ac:dyDescent="0.2">
      <c r="A1" s="2" t="s">
        <v>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1" t="s">
        <v>4</v>
      </c>
    </row>
    <row r="2" spans="1:17" ht="18" customHeight="1" x14ac:dyDescent="0.2">
      <c r="A2" s="2" t="s">
        <v>2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7" ht="18" customHeight="1" x14ac:dyDescent="0.2">
      <c r="A3" s="2" t="s">
        <v>0</v>
      </c>
      <c r="B3" s="2" t="s">
        <v>13</v>
      </c>
      <c r="C3" s="2" t="s">
        <v>14</v>
      </c>
      <c r="D3" s="2" t="s">
        <v>15</v>
      </c>
      <c r="E3" s="2" t="s">
        <v>16</v>
      </c>
      <c r="F3" s="5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  <c r="N3" s="2" t="s">
        <v>25</v>
      </c>
      <c r="O3" s="2" t="s">
        <v>26</v>
      </c>
      <c r="P3" s="2" t="s">
        <v>27</v>
      </c>
      <c r="Q3" s="1"/>
    </row>
    <row r="4" spans="1:17" ht="18" customHeight="1" x14ac:dyDescent="0.2">
      <c r="A4" s="2" t="s">
        <v>5</v>
      </c>
      <c r="B4" s="2" t="s">
        <v>6</v>
      </c>
      <c r="C4" s="2" t="s">
        <v>43</v>
      </c>
      <c r="D4" s="2" t="s">
        <v>43</v>
      </c>
      <c r="E4" s="2" t="s">
        <v>44</v>
      </c>
      <c r="F4" s="2" t="s">
        <v>44</v>
      </c>
      <c r="G4" s="2" t="s">
        <v>45</v>
      </c>
      <c r="H4" s="2" t="s">
        <v>45</v>
      </c>
      <c r="I4" s="2" t="s">
        <v>46</v>
      </c>
      <c r="J4" s="2" t="s">
        <v>46</v>
      </c>
      <c r="K4" s="2" t="s">
        <v>47</v>
      </c>
      <c r="L4" s="2" t="s">
        <v>47</v>
      </c>
      <c r="M4" s="2" t="s">
        <v>48</v>
      </c>
      <c r="N4" s="2" t="s">
        <v>48</v>
      </c>
      <c r="O4" s="2" t="s">
        <v>49</v>
      </c>
      <c r="P4" s="2" t="s">
        <v>49</v>
      </c>
      <c r="Q4" s="1"/>
    </row>
    <row r="5" spans="1:17" ht="18" customHeight="1" x14ac:dyDescent="0.2">
      <c r="A5" s="1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8" customHeight="1" x14ac:dyDescent="0.2">
      <c r="A6" s="13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8" customHeight="1" x14ac:dyDescent="0.2">
      <c r="A7" s="13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8" customHeight="1" x14ac:dyDescent="0.2">
      <c r="A8" s="13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8" customHeight="1" x14ac:dyDescent="0.2">
      <c r="A9" s="13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18" customHeight="1" x14ac:dyDescent="0.2">
      <c r="A10" s="13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8" customHeight="1" x14ac:dyDescent="0.2">
      <c r="A11" s="13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8" customHeight="1" x14ac:dyDescent="0.2">
      <c r="A12" s="13">
        <v>7</v>
      </c>
      <c r="B12" s="6"/>
      <c r="C12" s="6"/>
      <c r="D12" s="6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8" customHeight="1" x14ac:dyDescent="0.2">
      <c r="A13" s="13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6"/>
      <c r="Q13" s="6"/>
    </row>
    <row r="14" spans="1:17" ht="18" customHeight="1" x14ac:dyDescent="0.2">
      <c r="A14" s="13">
        <v>9</v>
      </c>
      <c r="B14" s="1"/>
      <c r="C14" s="1"/>
      <c r="D14" s="1"/>
      <c r="E14" s="1"/>
      <c r="F14" s="1"/>
      <c r="G14" s="1"/>
      <c r="H14" s="9"/>
      <c r="I14" s="1"/>
      <c r="J14" s="9"/>
      <c r="K14" s="1"/>
      <c r="L14" s="1"/>
      <c r="M14" s="1"/>
      <c r="N14" s="1"/>
      <c r="O14" s="1"/>
      <c r="P14" s="1"/>
      <c r="Q14" s="6"/>
    </row>
    <row r="15" spans="1:17" ht="18" customHeight="1" x14ac:dyDescent="0.2">
      <c r="A15" s="13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1:17" ht="18" customHeight="1" x14ac:dyDescent="0.2">
      <c r="A16" s="13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customHeight="1" x14ac:dyDescent="0.2">
      <c r="A17" s="13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customHeight="1" x14ac:dyDescent="0.2">
      <c r="A18" s="13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customHeight="1" x14ac:dyDescent="0.2">
      <c r="A19" s="13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customHeight="1" x14ac:dyDescent="0.2">
      <c r="A20" s="13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2">
      <c r="A21" s="13">
        <v>16</v>
      </c>
      <c r="B21" s="1"/>
      <c r="C21" s="1"/>
      <c r="D21" s="1"/>
      <c r="E21" s="1"/>
      <c r="F21" s="1"/>
      <c r="G21" s="1"/>
      <c r="H21" s="1"/>
      <c r="I21" s="10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2">
      <c r="A22" s="14">
        <v>17</v>
      </c>
      <c r="B22" s="11"/>
      <c r="C22" s="12"/>
      <c r="D22" s="12"/>
      <c r="E22" s="2"/>
      <c r="F22" s="2"/>
      <c r="G22" s="2"/>
      <c r="H22" s="2"/>
      <c r="I22" s="1"/>
      <c r="J22" s="1"/>
      <c r="K22" s="1"/>
      <c r="L22" s="1"/>
      <c r="M22" s="1"/>
      <c r="N22" s="1"/>
      <c r="O22" s="1"/>
      <c r="P22" s="1"/>
      <c r="Q22" s="1"/>
    </row>
    <row r="23" spans="1:17" ht="18" customHeight="1" x14ac:dyDescent="0.2">
      <c r="A23" s="13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customHeight="1" x14ac:dyDescent="0.2">
      <c r="A24" s="13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x14ac:dyDescent="0.2">
      <c r="A25" s="13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t="s">
        <v>28</v>
      </c>
      <c r="B26" t="s">
        <v>29</v>
      </c>
      <c r="E26" s="7"/>
      <c r="F26" s="7" t="s">
        <v>7</v>
      </c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t="s">
        <v>30</v>
      </c>
      <c r="B27" t="s">
        <v>31</v>
      </c>
      <c r="F27" t="s">
        <v>8</v>
      </c>
    </row>
    <row r="28" spans="1:17" x14ac:dyDescent="0.2">
      <c r="A28" t="s">
        <v>32</v>
      </c>
      <c r="B28" t="s">
        <v>33</v>
      </c>
      <c r="F28" t="s">
        <v>10</v>
      </c>
    </row>
    <row r="29" spans="1:17" x14ac:dyDescent="0.2">
      <c r="A29" t="s">
        <v>34</v>
      </c>
      <c r="B29" t="s">
        <v>35</v>
      </c>
      <c r="F29" t="s">
        <v>9</v>
      </c>
    </row>
    <row r="30" spans="1:17" x14ac:dyDescent="0.2">
      <c r="A30" t="s">
        <v>36</v>
      </c>
      <c r="B30" t="s">
        <v>37</v>
      </c>
      <c r="F30" t="s">
        <v>11</v>
      </c>
    </row>
    <row r="31" spans="1:17" x14ac:dyDescent="0.2">
      <c r="A31" t="s">
        <v>38</v>
      </c>
      <c r="B31" t="s">
        <v>39</v>
      </c>
      <c r="F31" t="s">
        <v>42</v>
      </c>
    </row>
    <row r="32" spans="1:17" x14ac:dyDescent="0.2">
      <c r="A32" t="s">
        <v>40</v>
      </c>
      <c r="B32" t="s">
        <v>41</v>
      </c>
    </row>
  </sheetData>
  <pageMargins left="0.7" right="0.7" top="0.75" bottom="0.375" header="0.3" footer="0.3"/>
  <pageSetup orientation="landscape" horizontalDpi="300" verticalDpi="300" r:id="rId1"/>
  <headerFooter>
    <oddHeader xml:space="preserve">&amp;CCommunication &amp; Speech 
</oddHeader>
  </headerFooter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DVSECTION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V4"/>
  <sheetViews>
    <sheetView workbookViewId="0">
      <selection activeCell="CA3" sqref="CA3"/>
    </sheetView>
  </sheetViews>
  <sheetFormatPr defaultRowHeight="12.75" x14ac:dyDescent="0.2"/>
  <sheetData>
    <row r="1" spans="1:256" x14ac:dyDescent="0.2">
      <c r="A1" t="e">
        <f>IF(Sheet1!1:1,"AAAAAH/9+QA=",0)</f>
        <v>#VALUE!</v>
      </c>
      <c r="B1" t="e">
        <f>AND(Sheet1!A1,"AAAAAH/9+QE=")</f>
        <v>#VALUE!</v>
      </c>
      <c r="C1" t="e">
        <f>AND(Sheet1!B1,"AAAAAH/9+QI=")</f>
        <v>#VALUE!</v>
      </c>
      <c r="D1" t="e">
        <f>AND(Sheet1!C1,"AAAAAH/9+QM=")</f>
        <v>#VALUE!</v>
      </c>
      <c r="E1" t="e">
        <f>AND(Sheet1!D1,"AAAAAH/9+QQ=")</f>
        <v>#VALUE!</v>
      </c>
      <c r="F1" t="e">
        <f>AND(Sheet1!E1,"AAAAAH/9+QU=")</f>
        <v>#VALUE!</v>
      </c>
      <c r="G1" t="e">
        <f>AND(Sheet1!F1,"AAAAAH/9+QY=")</f>
        <v>#VALUE!</v>
      </c>
      <c r="H1" t="e">
        <f>AND(Sheet1!G1,"AAAAAH/9+Qc=")</f>
        <v>#VALUE!</v>
      </c>
      <c r="I1" t="e">
        <f>AND(Sheet1!H1,"AAAAAH/9+Qg=")</f>
        <v>#VALUE!</v>
      </c>
      <c r="J1" t="e">
        <f>AND(Sheet1!I1,"AAAAAH/9+Qk=")</f>
        <v>#VALUE!</v>
      </c>
      <c r="K1" t="e">
        <f>AND(Sheet1!J1,"AAAAAH/9+Qo=")</f>
        <v>#VALUE!</v>
      </c>
      <c r="L1" t="e">
        <f>AND(Sheet1!K1,"AAAAAH/9+Qs=")</f>
        <v>#VALUE!</v>
      </c>
      <c r="M1" t="e">
        <f>AND(Sheet1!L1,"AAAAAH/9+Qw=")</f>
        <v>#VALUE!</v>
      </c>
      <c r="N1" t="e">
        <f>AND(Sheet1!M1,"AAAAAH/9+Q0=")</f>
        <v>#VALUE!</v>
      </c>
      <c r="O1" t="e">
        <f>AND(Sheet1!N1,"AAAAAH/9+Q4=")</f>
        <v>#VALUE!</v>
      </c>
      <c r="P1" t="e">
        <f>AND(Sheet1!O1,"AAAAAH/9+Q8=")</f>
        <v>#VALUE!</v>
      </c>
      <c r="Q1" t="e">
        <f>AND(Sheet1!P1,"AAAAAH/9+RA=")</f>
        <v>#VALUE!</v>
      </c>
      <c r="R1" t="e">
        <f>AND(Sheet1!Q1,"AAAAAH/9+RE=")</f>
        <v>#VALUE!</v>
      </c>
      <c r="S1">
        <f>IF(Sheet1!2:2,"AAAAAH/9+RI=",0)</f>
        <v>0</v>
      </c>
      <c r="T1" t="e">
        <f>AND(Sheet1!A2,"AAAAAH/9+RM=")</f>
        <v>#VALUE!</v>
      </c>
      <c r="U1" t="e">
        <f>AND(Sheet1!B2,"AAAAAH/9+RQ=")</f>
        <v>#VALUE!</v>
      </c>
      <c r="V1" t="e">
        <f>AND(Sheet1!C2,"AAAAAH/9+RU=")</f>
        <v>#VALUE!</v>
      </c>
      <c r="W1" t="e">
        <f>AND(Sheet1!D2,"AAAAAH/9+RY=")</f>
        <v>#VALUE!</v>
      </c>
      <c r="X1" t="e">
        <f>AND(Sheet1!E2,"AAAAAH/9+Rc=")</f>
        <v>#VALUE!</v>
      </c>
      <c r="Y1" t="e">
        <f>AND(Sheet1!F2,"AAAAAH/9+Rg=")</f>
        <v>#VALUE!</v>
      </c>
      <c r="Z1" t="e">
        <f>AND(Sheet1!G2,"AAAAAH/9+Rk=")</f>
        <v>#VALUE!</v>
      </c>
      <c r="AA1" t="e">
        <f>AND(Sheet1!H2,"AAAAAH/9+Ro=")</f>
        <v>#VALUE!</v>
      </c>
      <c r="AB1" t="e">
        <f>AND(Sheet1!I2,"AAAAAH/9+Rs=")</f>
        <v>#VALUE!</v>
      </c>
      <c r="AC1" t="e">
        <f>AND(Sheet1!J2,"AAAAAH/9+Rw=")</f>
        <v>#VALUE!</v>
      </c>
      <c r="AD1" t="e">
        <f>AND(Sheet1!K2,"AAAAAH/9+R0=")</f>
        <v>#VALUE!</v>
      </c>
      <c r="AE1" t="e">
        <f>AND(Sheet1!L2,"AAAAAH/9+R4=")</f>
        <v>#VALUE!</v>
      </c>
      <c r="AF1" t="e">
        <f>AND(Sheet1!M2,"AAAAAH/9+R8=")</f>
        <v>#VALUE!</v>
      </c>
      <c r="AG1" t="e">
        <f>AND(Sheet1!N2,"AAAAAH/9+SA=")</f>
        <v>#VALUE!</v>
      </c>
      <c r="AH1" t="e">
        <f>AND(Sheet1!O2,"AAAAAH/9+SE=")</f>
        <v>#VALUE!</v>
      </c>
      <c r="AI1" t="e">
        <f>AND(Sheet1!P2,"AAAAAH/9+SI=")</f>
        <v>#VALUE!</v>
      </c>
      <c r="AJ1" t="e">
        <f>AND(Sheet1!Q2,"AAAAAH/9+SM=")</f>
        <v>#VALUE!</v>
      </c>
      <c r="AK1">
        <f>IF(Sheet1!3:3,"AAAAAH/9+SQ=",0)</f>
        <v>0</v>
      </c>
      <c r="AL1" t="e">
        <f>AND(Sheet1!A3,"AAAAAH/9+SU=")</f>
        <v>#VALUE!</v>
      </c>
      <c r="AM1" t="e">
        <f>AND(Sheet1!B3,"AAAAAH/9+SY=")</f>
        <v>#VALUE!</v>
      </c>
      <c r="AN1" t="e">
        <f>AND(Sheet1!C3,"AAAAAH/9+Sc=")</f>
        <v>#VALUE!</v>
      </c>
      <c r="AO1" t="e">
        <f>AND(Sheet1!D3,"AAAAAH/9+Sg=")</f>
        <v>#VALUE!</v>
      </c>
      <c r="AP1" t="e">
        <f>AND(Sheet1!E3,"AAAAAH/9+Sk=")</f>
        <v>#VALUE!</v>
      </c>
      <c r="AQ1" t="e">
        <f>AND(Sheet1!F3,"AAAAAH/9+So=")</f>
        <v>#VALUE!</v>
      </c>
      <c r="AR1" t="e">
        <f>AND(Sheet1!G3,"AAAAAH/9+Ss=")</f>
        <v>#VALUE!</v>
      </c>
      <c r="AS1" t="e">
        <f>AND(Sheet1!H3,"AAAAAH/9+Sw=")</f>
        <v>#VALUE!</v>
      </c>
      <c r="AT1" t="e">
        <f>AND(Sheet1!I3,"AAAAAH/9+S0=")</f>
        <v>#VALUE!</v>
      </c>
      <c r="AU1" t="e">
        <f>AND(Sheet1!J3,"AAAAAH/9+S4=")</f>
        <v>#VALUE!</v>
      </c>
      <c r="AV1" t="e">
        <f>AND(Sheet1!K3,"AAAAAH/9+S8=")</f>
        <v>#VALUE!</v>
      </c>
      <c r="AW1" t="e">
        <f>AND(Sheet1!L3,"AAAAAH/9+TA=")</f>
        <v>#VALUE!</v>
      </c>
      <c r="AX1" t="e">
        <f>AND(Sheet1!M3,"AAAAAH/9+TE=")</f>
        <v>#VALUE!</v>
      </c>
      <c r="AY1" t="e">
        <f>AND(Sheet1!N3,"AAAAAH/9+TI=")</f>
        <v>#VALUE!</v>
      </c>
      <c r="AZ1" t="e">
        <f>AND(Sheet1!O3,"AAAAAH/9+TM=")</f>
        <v>#VALUE!</v>
      </c>
      <c r="BA1" t="e">
        <f>AND(Sheet1!P3,"AAAAAH/9+TQ=")</f>
        <v>#VALUE!</v>
      </c>
      <c r="BB1" t="e">
        <f>AND(Sheet1!Q3,"AAAAAH/9+TU=")</f>
        <v>#VALUE!</v>
      </c>
      <c r="BC1">
        <f>IF(Sheet1!4:4,"AAAAAH/9+TY=",0)</f>
        <v>0</v>
      </c>
      <c r="BD1" t="e">
        <f>AND(Sheet1!A4,"AAAAAH/9+Tc=")</f>
        <v>#VALUE!</v>
      </c>
      <c r="BE1" t="e">
        <f>AND(Sheet1!B4,"AAAAAH/9+Tg=")</f>
        <v>#VALUE!</v>
      </c>
      <c r="BF1" t="e">
        <f>AND(Sheet1!C4,"AAAAAH/9+Tk=")</f>
        <v>#VALUE!</v>
      </c>
      <c r="BG1" t="e">
        <f>AND(Sheet1!D4,"AAAAAH/9+To=")</f>
        <v>#VALUE!</v>
      </c>
      <c r="BH1" t="e">
        <f>AND(Sheet1!E4,"AAAAAH/9+Ts=")</f>
        <v>#VALUE!</v>
      </c>
      <c r="BI1" t="e">
        <f>AND(Sheet1!F4,"AAAAAH/9+Tw=")</f>
        <v>#VALUE!</v>
      </c>
      <c r="BJ1" t="e">
        <f>AND(Sheet1!G4,"AAAAAH/9+T0=")</f>
        <v>#VALUE!</v>
      </c>
      <c r="BK1" t="e">
        <f>AND(Sheet1!H4,"AAAAAH/9+T4=")</f>
        <v>#VALUE!</v>
      </c>
      <c r="BL1" t="e">
        <f>AND(Sheet1!I4,"AAAAAH/9+T8=")</f>
        <v>#VALUE!</v>
      </c>
      <c r="BM1" t="e">
        <f>AND(Sheet1!J4,"AAAAAH/9+UA=")</f>
        <v>#VALUE!</v>
      </c>
      <c r="BN1" t="e">
        <f>AND(Sheet1!K4,"AAAAAH/9+UE=")</f>
        <v>#VALUE!</v>
      </c>
      <c r="BO1" t="e">
        <f>AND(Sheet1!L4,"AAAAAH/9+UI=")</f>
        <v>#VALUE!</v>
      </c>
      <c r="BP1" t="e">
        <f>AND(Sheet1!M4,"AAAAAH/9+UM=")</f>
        <v>#VALUE!</v>
      </c>
      <c r="BQ1" t="e">
        <f>AND(Sheet1!N4,"AAAAAH/9+UQ=")</f>
        <v>#VALUE!</v>
      </c>
      <c r="BR1" t="e">
        <f>AND(Sheet1!O4,"AAAAAH/9+UU=")</f>
        <v>#VALUE!</v>
      </c>
      <c r="BS1" t="e">
        <f>AND(Sheet1!P4,"AAAAAH/9+UY=")</f>
        <v>#VALUE!</v>
      </c>
      <c r="BT1" t="e">
        <f>AND(Sheet1!Q4,"AAAAAH/9+Uc=")</f>
        <v>#VALUE!</v>
      </c>
      <c r="BU1">
        <f>IF(Sheet1!5:5,"AAAAAH/9+Ug=",0)</f>
        <v>0</v>
      </c>
      <c r="BV1" t="e">
        <f>AND(Sheet1!A5,"AAAAAH/9+Uk=")</f>
        <v>#VALUE!</v>
      </c>
      <c r="BW1" t="e">
        <f>AND(Sheet1!B5,"AAAAAH/9+Uo=")</f>
        <v>#VALUE!</v>
      </c>
      <c r="BX1" t="e">
        <f>AND(Sheet1!C5,"AAAAAH/9+Us=")</f>
        <v>#VALUE!</v>
      </c>
      <c r="BY1" t="e">
        <f>AND(Sheet1!D5,"AAAAAH/9+Uw=")</f>
        <v>#VALUE!</v>
      </c>
      <c r="BZ1" t="e">
        <f>AND(Sheet1!E5,"AAAAAH/9+U0=")</f>
        <v>#VALUE!</v>
      </c>
      <c r="CA1" t="e">
        <f>AND(Sheet1!F5,"AAAAAH/9+U4=")</f>
        <v>#VALUE!</v>
      </c>
      <c r="CB1" t="e">
        <f>AND(Sheet1!G5,"AAAAAH/9+U8=")</f>
        <v>#VALUE!</v>
      </c>
      <c r="CC1" t="e">
        <f>AND(Sheet1!H5,"AAAAAH/9+VA=")</f>
        <v>#VALUE!</v>
      </c>
      <c r="CD1" t="e">
        <f>AND(Sheet1!I5,"AAAAAH/9+VE=")</f>
        <v>#VALUE!</v>
      </c>
      <c r="CE1" t="e">
        <f>AND(Sheet1!J5,"AAAAAH/9+VI=")</f>
        <v>#VALUE!</v>
      </c>
      <c r="CF1" t="e">
        <f>AND(Sheet1!K5,"AAAAAH/9+VM=")</f>
        <v>#VALUE!</v>
      </c>
      <c r="CG1" t="e">
        <f>AND(Sheet1!L5,"AAAAAH/9+VQ=")</f>
        <v>#VALUE!</v>
      </c>
      <c r="CH1" t="e">
        <f>AND(Sheet1!M5,"AAAAAH/9+VU=")</f>
        <v>#VALUE!</v>
      </c>
      <c r="CI1" t="e">
        <f>AND(Sheet1!N5,"AAAAAH/9+VY=")</f>
        <v>#VALUE!</v>
      </c>
      <c r="CJ1" t="e">
        <f>AND(Sheet1!O5,"AAAAAH/9+Vc=")</f>
        <v>#VALUE!</v>
      </c>
      <c r="CK1" t="e">
        <f>AND(Sheet1!P5,"AAAAAH/9+Vg=")</f>
        <v>#VALUE!</v>
      </c>
      <c r="CL1" t="e">
        <f>AND(Sheet1!Q5,"AAAAAH/9+Vk=")</f>
        <v>#VALUE!</v>
      </c>
      <c r="CM1">
        <f>IF(Sheet1!6:6,"AAAAAH/9+Vo=",0)</f>
        <v>0</v>
      </c>
      <c r="CN1" t="e">
        <f>AND(Sheet1!A6,"AAAAAH/9+Vs=")</f>
        <v>#VALUE!</v>
      </c>
      <c r="CO1" t="e">
        <f>AND(Sheet1!B6,"AAAAAH/9+Vw=")</f>
        <v>#VALUE!</v>
      </c>
      <c r="CP1" t="e">
        <f>AND(Sheet1!C6,"AAAAAH/9+V0=")</f>
        <v>#VALUE!</v>
      </c>
      <c r="CQ1" t="e">
        <f>AND(Sheet1!D6,"AAAAAH/9+V4=")</f>
        <v>#VALUE!</v>
      </c>
      <c r="CR1" t="e">
        <f>AND(Sheet1!E6,"AAAAAH/9+V8=")</f>
        <v>#VALUE!</v>
      </c>
      <c r="CS1" t="e">
        <f>AND(Sheet1!F6,"AAAAAH/9+WA=")</f>
        <v>#VALUE!</v>
      </c>
      <c r="CT1" t="e">
        <f>AND(Sheet1!G6,"AAAAAH/9+WE=")</f>
        <v>#VALUE!</v>
      </c>
      <c r="CU1" t="e">
        <f>AND(Sheet1!H6,"AAAAAH/9+WI=")</f>
        <v>#VALUE!</v>
      </c>
      <c r="CV1" t="e">
        <f>AND(Sheet1!I6,"AAAAAH/9+WM=")</f>
        <v>#VALUE!</v>
      </c>
      <c r="CW1" t="e">
        <f>AND(Sheet1!J6,"AAAAAH/9+WQ=")</f>
        <v>#VALUE!</v>
      </c>
      <c r="CX1" t="e">
        <f>AND(Sheet1!K6,"AAAAAH/9+WU=")</f>
        <v>#VALUE!</v>
      </c>
      <c r="CY1" t="e">
        <f>AND(Sheet1!L6,"AAAAAH/9+WY=")</f>
        <v>#VALUE!</v>
      </c>
      <c r="CZ1" t="e">
        <f>AND(Sheet1!M6,"AAAAAH/9+Wc=")</f>
        <v>#VALUE!</v>
      </c>
      <c r="DA1" t="e">
        <f>AND(Sheet1!N6,"AAAAAH/9+Wg=")</f>
        <v>#VALUE!</v>
      </c>
      <c r="DB1" t="e">
        <f>AND(Sheet1!O6,"AAAAAH/9+Wk=")</f>
        <v>#VALUE!</v>
      </c>
      <c r="DC1" t="e">
        <f>AND(Sheet1!P6,"AAAAAH/9+Wo=")</f>
        <v>#VALUE!</v>
      </c>
      <c r="DD1" t="e">
        <f>AND(Sheet1!Q6,"AAAAAH/9+Ws=")</f>
        <v>#VALUE!</v>
      </c>
      <c r="DE1">
        <f>IF(Sheet1!7:7,"AAAAAH/9+Ww=",0)</f>
        <v>0</v>
      </c>
      <c r="DF1" t="e">
        <f>AND(Sheet1!A7,"AAAAAH/9+W0=")</f>
        <v>#VALUE!</v>
      </c>
      <c r="DG1" t="e">
        <f>AND(Sheet1!B7,"AAAAAH/9+W4=")</f>
        <v>#VALUE!</v>
      </c>
      <c r="DH1" t="e">
        <f>AND(Sheet1!C7,"AAAAAH/9+W8=")</f>
        <v>#VALUE!</v>
      </c>
      <c r="DI1" t="e">
        <f>AND(Sheet1!D7,"AAAAAH/9+XA=")</f>
        <v>#VALUE!</v>
      </c>
      <c r="DJ1" t="e">
        <f>AND(Sheet1!E7,"AAAAAH/9+XE=")</f>
        <v>#VALUE!</v>
      </c>
      <c r="DK1" t="e">
        <f>AND(Sheet1!F7,"AAAAAH/9+XI=")</f>
        <v>#VALUE!</v>
      </c>
      <c r="DL1" t="e">
        <f>AND(Sheet1!G7,"AAAAAH/9+XM=")</f>
        <v>#VALUE!</v>
      </c>
      <c r="DM1" t="e">
        <f>AND(Sheet1!H7,"AAAAAH/9+XQ=")</f>
        <v>#VALUE!</v>
      </c>
      <c r="DN1" t="e">
        <f>AND(Sheet1!I7,"AAAAAH/9+XU=")</f>
        <v>#VALUE!</v>
      </c>
      <c r="DO1" t="e">
        <f>AND(Sheet1!J7,"AAAAAH/9+XY=")</f>
        <v>#VALUE!</v>
      </c>
      <c r="DP1" t="e">
        <f>AND(Sheet1!K7,"AAAAAH/9+Xc=")</f>
        <v>#VALUE!</v>
      </c>
      <c r="DQ1" t="e">
        <f>AND(Sheet1!L7,"AAAAAH/9+Xg=")</f>
        <v>#VALUE!</v>
      </c>
      <c r="DR1" t="e">
        <f>AND(Sheet1!M7,"AAAAAH/9+Xk=")</f>
        <v>#VALUE!</v>
      </c>
      <c r="DS1" t="e">
        <f>AND(Sheet1!N7,"AAAAAH/9+Xo=")</f>
        <v>#VALUE!</v>
      </c>
      <c r="DT1" t="e">
        <f>AND(Sheet1!O7,"AAAAAH/9+Xs=")</f>
        <v>#VALUE!</v>
      </c>
      <c r="DU1" t="e">
        <f>AND(Sheet1!P7,"AAAAAH/9+Xw=")</f>
        <v>#VALUE!</v>
      </c>
      <c r="DV1" t="e">
        <f>AND(Sheet1!Q7,"AAAAAH/9+X0=")</f>
        <v>#VALUE!</v>
      </c>
      <c r="DW1">
        <f>IF(Sheet1!8:8,"AAAAAH/9+X4=",0)</f>
        <v>0</v>
      </c>
      <c r="DX1" t="e">
        <f>AND(Sheet1!A8,"AAAAAH/9+X8=")</f>
        <v>#VALUE!</v>
      </c>
      <c r="DY1" t="e">
        <f>AND(Sheet1!B8,"AAAAAH/9+YA=")</f>
        <v>#VALUE!</v>
      </c>
      <c r="DZ1" t="e">
        <f>AND(Sheet1!C8,"AAAAAH/9+YE=")</f>
        <v>#VALUE!</v>
      </c>
      <c r="EA1" t="e">
        <f>AND(Sheet1!D8,"AAAAAH/9+YI=")</f>
        <v>#VALUE!</v>
      </c>
      <c r="EB1" t="e">
        <f>AND(Sheet1!E8,"AAAAAH/9+YM=")</f>
        <v>#VALUE!</v>
      </c>
      <c r="EC1" t="e">
        <f>AND(Sheet1!F8,"AAAAAH/9+YQ=")</f>
        <v>#VALUE!</v>
      </c>
      <c r="ED1" t="e">
        <f>AND(Sheet1!G8,"AAAAAH/9+YU=")</f>
        <v>#VALUE!</v>
      </c>
      <c r="EE1" t="e">
        <f>AND(Sheet1!H8,"AAAAAH/9+YY=")</f>
        <v>#VALUE!</v>
      </c>
      <c r="EF1" t="e">
        <f>AND(Sheet1!I8,"AAAAAH/9+Yc=")</f>
        <v>#VALUE!</v>
      </c>
      <c r="EG1" t="e">
        <f>AND(Sheet1!J8,"AAAAAH/9+Yg=")</f>
        <v>#VALUE!</v>
      </c>
      <c r="EH1" t="e">
        <f>AND(Sheet1!K8,"AAAAAH/9+Yk=")</f>
        <v>#VALUE!</v>
      </c>
      <c r="EI1" t="e">
        <f>AND(Sheet1!L8,"AAAAAH/9+Yo=")</f>
        <v>#VALUE!</v>
      </c>
      <c r="EJ1" t="e">
        <f>AND(Sheet1!M8,"AAAAAH/9+Ys=")</f>
        <v>#VALUE!</v>
      </c>
      <c r="EK1" t="e">
        <f>AND(Sheet1!N8,"AAAAAH/9+Yw=")</f>
        <v>#VALUE!</v>
      </c>
      <c r="EL1" t="e">
        <f>AND(Sheet1!O8,"AAAAAH/9+Y0=")</f>
        <v>#VALUE!</v>
      </c>
      <c r="EM1" t="e">
        <f>AND(Sheet1!P8,"AAAAAH/9+Y4=")</f>
        <v>#VALUE!</v>
      </c>
      <c r="EN1" t="e">
        <f>AND(Sheet1!Q8,"AAAAAH/9+Y8=")</f>
        <v>#VALUE!</v>
      </c>
      <c r="EO1">
        <f>IF(Sheet1!9:9,"AAAAAH/9+ZA=",0)</f>
        <v>0</v>
      </c>
      <c r="EP1" t="e">
        <f>AND(Sheet1!A9,"AAAAAH/9+ZE=")</f>
        <v>#VALUE!</v>
      </c>
      <c r="EQ1" t="e">
        <f>AND(Sheet1!B9,"AAAAAH/9+ZI=")</f>
        <v>#VALUE!</v>
      </c>
      <c r="ER1" t="e">
        <f>AND(Sheet1!C9,"AAAAAH/9+ZM=")</f>
        <v>#VALUE!</v>
      </c>
      <c r="ES1" t="e">
        <f>AND(Sheet1!D9,"AAAAAH/9+ZQ=")</f>
        <v>#VALUE!</v>
      </c>
      <c r="ET1" t="e">
        <f>AND(Sheet1!E9,"AAAAAH/9+ZU=")</f>
        <v>#VALUE!</v>
      </c>
      <c r="EU1" t="e">
        <f>AND(Sheet1!F9,"AAAAAH/9+ZY=")</f>
        <v>#VALUE!</v>
      </c>
      <c r="EV1" t="e">
        <f>AND(Sheet1!G9,"AAAAAH/9+Zc=")</f>
        <v>#VALUE!</v>
      </c>
      <c r="EW1" t="e">
        <f>AND(Sheet1!H9,"AAAAAH/9+Zg=")</f>
        <v>#VALUE!</v>
      </c>
      <c r="EX1" t="e">
        <f>AND(Sheet1!I9,"AAAAAH/9+Zk=")</f>
        <v>#VALUE!</v>
      </c>
      <c r="EY1" t="e">
        <f>AND(Sheet1!J9,"AAAAAH/9+Zo=")</f>
        <v>#VALUE!</v>
      </c>
      <c r="EZ1" t="e">
        <f>AND(Sheet1!K9,"AAAAAH/9+Zs=")</f>
        <v>#VALUE!</v>
      </c>
      <c r="FA1" t="e">
        <f>AND(Sheet1!L9,"AAAAAH/9+Zw=")</f>
        <v>#VALUE!</v>
      </c>
      <c r="FB1" t="e">
        <f>AND(Sheet1!M9,"AAAAAH/9+Z0=")</f>
        <v>#VALUE!</v>
      </c>
      <c r="FC1" t="e">
        <f>AND(Sheet1!N9,"AAAAAH/9+Z4=")</f>
        <v>#VALUE!</v>
      </c>
      <c r="FD1" t="e">
        <f>AND(Sheet1!O9,"AAAAAH/9+Z8=")</f>
        <v>#VALUE!</v>
      </c>
      <c r="FE1" t="e">
        <f>AND(Sheet1!P9,"AAAAAH/9+aA=")</f>
        <v>#VALUE!</v>
      </c>
      <c r="FF1" t="e">
        <f>AND(Sheet1!Q9,"AAAAAH/9+aE=")</f>
        <v>#VALUE!</v>
      </c>
      <c r="FG1">
        <f>IF(Sheet1!10:10,"AAAAAH/9+aI=",0)</f>
        <v>0</v>
      </c>
      <c r="FH1" t="e">
        <f>AND(Sheet1!A10,"AAAAAH/9+aM=")</f>
        <v>#VALUE!</v>
      </c>
      <c r="FI1" t="e">
        <f>AND(Sheet1!B10,"AAAAAH/9+aQ=")</f>
        <v>#VALUE!</v>
      </c>
      <c r="FJ1" t="e">
        <f>AND(Sheet1!C10,"AAAAAH/9+aU=")</f>
        <v>#VALUE!</v>
      </c>
      <c r="FK1" t="e">
        <f>AND(Sheet1!D10,"AAAAAH/9+aY=")</f>
        <v>#VALUE!</v>
      </c>
      <c r="FL1" t="e">
        <f>AND(Sheet1!E10,"AAAAAH/9+ac=")</f>
        <v>#VALUE!</v>
      </c>
      <c r="FM1" t="e">
        <f>AND(Sheet1!F10,"AAAAAH/9+ag=")</f>
        <v>#VALUE!</v>
      </c>
      <c r="FN1" t="e">
        <f>AND(Sheet1!G10,"AAAAAH/9+ak=")</f>
        <v>#VALUE!</v>
      </c>
      <c r="FO1" t="e">
        <f>AND(Sheet1!H10,"AAAAAH/9+ao=")</f>
        <v>#VALUE!</v>
      </c>
      <c r="FP1" t="e">
        <f>AND(Sheet1!I10,"AAAAAH/9+as=")</f>
        <v>#VALUE!</v>
      </c>
      <c r="FQ1" t="e">
        <f>AND(Sheet1!J10,"AAAAAH/9+aw=")</f>
        <v>#VALUE!</v>
      </c>
      <c r="FR1" t="e">
        <f>AND(Sheet1!K10,"AAAAAH/9+a0=")</f>
        <v>#VALUE!</v>
      </c>
      <c r="FS1" t="e">
        <f>AND(Sheet1!L10,"AAAAAH/9+a4=")</f>
        <v>#VALUE!</v>
      </c>
      <c r="FT1" t="e">
        <f>AND(Sheet1!M10,"AAAAAH/9+a8=")</f>
        <v>#VALUE!</v>
      </c>
      <c r="FU1" t="e">
        <f>AND(Sheet1!N10,"AAAAAH/9+bA=")</f>
        <v>#VALUE!</v>
      </c>
      <c r="FV1" t="e">
        <f>AND(Sheet1!O10,"AAAAAH/9+bE=")</f>
        <v>#VALUE!</v>
      </c>
      <c r="FW1" t="e">
        <f>AND(Sheet1!P10,"AAAAAH/9+bI=")</f>
        <v>#VALUE!</v>
      </c>
      <c r="FX1" t="e">
        <f>AND(Sheet1!Q10,"AAAAAH/9+bM=")</f>
        <v>#VALUE!</v>
      </c>
      <c r="FY1">
        <f>IF(Sheet1!11:11,"AAAAAH/9+bQ=",0)</f>
        <v>0</v>
      </c>
      <c r="FZ1" t="e">
        <f>AND(Sheet1!A11,"AAAAAH/9+bU=")</f>
        <v>#VALUE!</v>
      </c>
      <c r="GA1" t="e">
        <f>AND(Sheet1!B11,"AAAAAH/9+bY=")</f>
        <v>#VALUE!</v>
      </c>
      <c r="GB1" t="e">
        <f>AND(Sheet1!C11,"AAAAAH/9+bc=")</f>
        <v>#VALUE!</v>
      </c>
      <c r="GC1" t="e">
        <f>AND(Sheet1!D11,"AAAAAH/9+bg=")</f>
        <v>#VALUE!</v>
      </c>
      <c r="GD1" t="e">
        <f>AND(Sheet1!E11,"AAAAAH/9+bk=")</f>
        <v>#VALUE!</v>
      </c>
      <c r="GE1" t="e">
        <f>AND(Sheet1!F11,"AAAAAH/9+bo=")</f>
        <v>#VALUE!</v>
      </c>
      <c r="GF1" t="e">
        <f>AND(Sheet1!G11,"AAAAAH/9+bs=")</f>
        <v>#VALUE!</v>
      </c>
      <c r="GG1" t="e">
        <f>AND(Sheet1!H11,"AAAAAH/9+bw=")</f>
        <v>#VALUE!</v>
      </c>
      <c r="GH1" t="e">
        <f>AND(Sheet1!I11,"AAAAAH/9+b0=")</f>
        <v>#VALUE!</v>
      </c>
      <c r="GI1" t="e">
        <f>AND(Sheet1!J11,"AAAAAH/9+b4=")</f>
        <v>#VALUE!</v>
      </c>
      <c r="GJ1" t="e">
        <f>AND(Sheet1!K11,"AAAAAH/9+b8=")</f>
        <v>#VALUE!</v>
      </c>
      <c r="GK1" t="e">
        <f>AND(Sheet1!L11,"AAAAAH/9+cA=")</f>
        <v>#VALUE!</v>
      </c>
      <c r="GL1" t="e">
        <f>AND(Sheet1!M11,"AAAAAH/9+cE=")</f>
        <v>#VALUE!</v>
      </c>
      <c r="GM1" t="e">
        <f>AND(Sheet1!N11,"AAAAAH/9+cI=")</f>
        <v>#VALUE!</v>
      </c>
      <c r="GN1" t="e">
        <f>AND(Sheet1!O11,"AAAAAH/9+cM=")</f>
        <v>#VALUE!</v>
      </c>
      <c r="GO1" t="e">
        <f>AND(Sheet1!P11,"AAAAAH/9+cQ=")</f>
        <v>#VALUE!</v>
      </c>
      <c r="GP1" t="e">
        <f>AND(Sheet1!Q11,"AAAAAH/9+cU=")</f>
        <v>#VALUE!</v>
      </c>
      <c r="GQ1">
        <f>IF(Sheet1!12:12,"AAAAAH/9+cY=",0)</f>
        <v>0</v>
      </c>
      <c r="GR1" t="e">
        <f>AND(Sheet1!A12,"AAAAAH/9+cc=")</f>
        <v>#VALUE!</v>
      </c>
      <c r="GS1" t="e">
        <f>AND(Sheet1!B12,"AAAAAH/9+cg=")</f>
        <v>#VALUE!</v>
      </c>
      <c r="GT1" t="e">
        <f>AND(Sheet1!C12,"AAAAAH/9+ck=")</f>
        <v>#VALUE!</v>
      </c>
      <c r="GU1" t="e">
        <f>AND(Sheet1!D12,"AAAAAH/9+co=")</f>
        <v>#VALUE!</v>
      </c>
      <c r="GV1" t="e">
        <f>AND(Sheet1!E12,"AAAAAH/9+cs=")</f>
        <v>#VALUE!</v>
      </c>
      <c r="GW1" t="e">
        <f>AND(Sheet1!F12,"AAAAAH/9+cw=")</f>
        <v>#VALUE!</v>
      </c>
      <c r="GX1" t="e">
        <f>AND(Sheet1!G12,"AAAAAH/9+c0=")</f>
        <v>#VALUE!</v>
      </c>
      <c r="GY1" t="e">
        <f>AND(Sheet1!H12,"AAAAAH/9+c4=")</f>
        <v>#VALUE!</v>
      </c>
      <c r="GZ1" t="e">
        <f>AND(Sheet1!I12,"AAAAAH/9+c8=")</f>
        <v>#VALUE!</v>
      </c>
      <c r="HA1" t="e">
        <f>AND(Sheet1!J12,"AAAAAH/9+dA=")</f>
        <v>#VALUE!</v>
      </c>
      <c r="HB1" t="e">
        <f>AND(Sheet1!K12,"AAAAAH/9+dE=")</f>
        <v>#VALUE!</v>
      </c>
      <c r="HC1" t="e">
        <f>AND(Sheet1!L12,"AAAAAH/9+dI=")</f>
        <v>#VALUE!</v>
      </c>
      <c r="HD1" t="e">
        <f>AND(Sheet1!M12,"AAAAAH/9+dM=")</f>
        <v>#VALUE!</v>
      </c>
      <c r="HE1" t="e">
        <f>AND(Sheet1!N12,"AAAAAH/9+dQ=")</f>
        <v>#VALUE!</v>
      </c>
      <c r="HF1" t="e">
        <f>AND(Sheet1!O12,"AAAAAH/9+dU=")</f>
        <v>#VALUE!</v>
      </c>
      <c r="HG1" t="e">
        <f>AND(Sheet1!P12,"AAAAAH/9+dY=")</f>
        <v>#VALUE!</v>
      </c>
      <c r="HH1" t="e">
        <f>AND(Sheet1!Q12,"AAAAAH/9+dc=")</f>
        <v>#VALUE!</v>
      </c>
      <c r="HI1">
        <f>IF(Sheet1!13:13,"AAAAAH/9+dg=",0)</f>
        <v>0</v>
      </c>
      <c r="HJ1" t="e">
        <f>AND(Sheet1!A13,"AAAAAH/9+dk=")</f>
        <v>#VALUE!</v>
      </c>
      <c r="HK1" t="e">
        <f>AND(Sheet1!B13,"AAAAAH/9+do=")</f>
        <v>#VALUE!</v>
      </c>
      <c r="HL1" t="e">
        <f>AND(Sheet1!C13,"AAAAAH/9+ds=")</f>
        <v>#VALUE!</v>
      </c>
      <c r="HM1" t="e">
        <f>AND(Sheet1!D13,"AAAAAH/9+dw=")</f>
        <v>#VALUE!</v>
      </c>
      <c r="HN1" t="e">
        <f>AND(Sheet1!E13,"AAAAAH/9+d0=")</f>
        <v>#VALUE!</v>
      </c>
      <c r="HO1" t="e">
        <f>AND(Sheet1!F13,"AAAAAH/9+d4=")</f>
        <v>#VALUE!</v>
      </c>
      <c r="HP1" t="e">
        <f>AND(Sheet1!G13,"AAAAAH/9+d8=")</f>
        <v>#VALUE!</v>
      </c>
      <c r="HQ1" t="e">
        <f>AND(Sheet1!H13,"AAAAAH/9+eA=")</f>
        <v>#VALUE!</v>
      </c>
      <c r="HR1" t="e">
        <f>AND(Sheet1!I13,"AAAAAH/9+eE=")</f>
        <v>#VALUE!</v>
      </c>
      <c r="HS1" t="e">
        <f>AND(Sheet1!J13,"AAAAAH/9+eI=")</f>
        <v>#VALUE!</v>
      </c>
      <c r="HT1" t="e">
        <f>AND(Sheet1!K13,"AAAAAH/9+eM=")</f>
        <v>#VALUE!</v>
      </c>
      <c r="HU1" t="e">
        <f>AND(Sheet1!L13,"AAAAAH/9+eQ=")</f>
        <v>#VALUE!</v>
      </c>
      <c r="HV1" t="e">
        <f>AND(Sheet1!M13,"AAAAAH/9+eU=")</f>
        <v>#VALUE!</v>
      </c>
      <c r="HW1" t="e">
        <f>AND(Sheet1!N13,"AAAAAH/9+eY=")</f>
        <v>#VALUE!</v>
      </c>
      <c r="HX1" t="e">
        <f>AND(Sheet1!O13,"AAAAAH/9+ec=")</f>
        <v>#VALUE!</v>
      </c>
      <c r="HY1" t="e">
        <f>AND(Sheet1!P13,"AAAAAH/9+eg=")</f>
        <v>#VALUE!</v>
      </c>
      <c r="HZ1" t="e">
        <f>AND(Sheet1!Q13,"AAAAAH/9+ek=")</f>
        <v>#VALUE!</v>
      </c>
      <c r="IA1">
        <f>IF(Sheet1!14:14,"AAAAAH/9+eo=",0)</f>
        <v>0</v>
      </c>
      <c r="IB1" t="e">
        <f>AND(Sheet1!A14,"AAAAAH/9+es=")</f>
        <v>#VALUE!</v>
      </c>
      <c r="IC1" t="e">
        <f>AND(Sheet1!B14,"AAAAAH/9+ew=")</f>
        <v>#VALUE!</v>
      </c>
      <c r="ID1" t="e">
        <f>AND(Sheet1!C14,"AAAAAH/9+e0=")</f>
        <v>#VALUE!</v>
      </c>
      <c r="IE1" t="e">
        <f>AND(Sheet1!D14,"AAAAAH/9+e4=")</f>
        <v>#VALUE!</v>
      </c>
      <c r="IF1" t="e">
        <f>AND(Sheet1!E14,"AAAAAH/9+e8=")</f>
        <v>#VALUE!</v>
      </c>
      <c r="IG1" t="e">
        <f>AND(Sheet1!F14,"AAAAAH/9+fA=")</f>
        <v>#VALUE!</v>
      </c>
      <c r="IH1" t="e">
        <f>AND(Sheet1!G14,"AAAAAH/9+fE=")</f>
        <v>#VALUE!</v>
      </c>
      <c r="II1" t="e">
        <f>AND(Sheet1!H14,"AAAAAH/9+fI=")</f>
        <v>#VALUE!</v>
      </c>
      <c r="IJ1" t="e">
        <f>AND(Sheet1!I14,"AAAAAH/9+fM=")</f>
        <v>#VALUE!</v>
      </c>
      <c r="IK1" t="e">
        <f>AND(Sheet1!J14,"AAAAAH/9+fQ=")</f>
        <v>#VALUE!</v>
      </c>
      <c r="IL1" t="e">
        <f>AND(Sheet1!K14,"AAAAAH/9+fU=")</f>
        <v>#VALUE!</v>
      </c>
      <c r="IM1" t="e">
        <f>AND(Sheet1!L14,"AAAAAH/9+fY=")</f>
        <v>#VALUE!</v>
      </c>
      <c r="IN1" t="e">
        <f>AND(Sheet1!M14,"AAAAAH/9+fc=")</f>
        <v>#VALUE!</v>
      </c>
      <c r="IO1" t="e">
        <f>AND(Sheet1!N14,"AAAAAH/9+fg=")</f>
        <v>#VALUE!</v>
      </c>
      <c r="IP1" t="e">
        <f>AND(Sheet1!O14,"AAAAAH/9+fk=")</f>
        <v>#VALUE!</v>
      </c>
      <c r="IQ1" t="e">
        <f>AND(Sheet1!P14,"AAAAAH/9+fo=")</f>
        <v>#VALUE!</v>
      </c>
      <c r="IR1" t="e">
        <f>AND(Sheet1!Q14,"AAAAAH/9+fs=")</f>
        <v>#VALUE!</v>
      </c>
      <c r="IS1">
        <f>IF(Sheet1!15:15,"AAAAAH/9+fw=",0)</f>
        <v>0</v>
      </c>
      <c r="IT1" t="e">
        <f>AND(Sheet1!A15,"AAAAAH/9+f0=")</f>
        <v>#VALUE!</v>
      </c>
      <c r="IU1" t="e">
        <f>AND(Sheet1!B15,"AAAAAH/9+f4=")</f>
        <v>#VALUE!</v>
      </c>
      <c r="IV1" t="e">
        <f>AND(Sheet1!C15,"AAAAAH/9+f8=")</f>
        <v>#VALUE!</v>
      </c>
    </row>
    <row r="2" spans="1:256" x14ac:dyDescent="0.2">
      <c r="A2" t="e">
        <f>AND(Sheet1!D15,"AAAAAHN/+wA=")</f>
        <v>#VALUE!</v>
      </c>
      <c r="B2" t="e">
        <f>AND(Sheet1!E15,"AAAAAHN/+wE=")</f>
        <v>#VALUE!</v>
      </c>
      <c r="C2" t="e">
        <f>AND(Sheet1!F15,"AAAAAHN/+wI=")</f>
        <v>#VALUE!</v>
      </c>
      <c r="D2" t="e">
        <f>AND(Sheet1!G15,"AAAAAHN/+wM=")</f>
        <v>#VALUE!</v>
      </c>
      <c r="E2" t="e">
        <f>AND(Sheet1!H15,"AAAAAHN/+wQ=")</f>
        <v>#VALUE!</v>
      </c>
      <c r="F2" t="e">
        <f>AND(Sheet1!I15,"AAAAAHN/+wU=")</f>
        <v>#VALUE!</v>
      </c>
      <c r="G2" t="e">
        <f>AND(Sheet1!J15,"AAAAAHN/+wY=")</f>
        <v>#VALUE!</v>
      </c>
      <c r="H2" t="e">
        <f>AND(Sheet1!K15,"AAAAAHN/+wc=")</f>
        <v>#VALUE!</v>
      </c>
      <c r="I2" t="e">
        <f>AND(Sheet1!L15,"AAAAAHN/+wg=")</f>
        <v>#VALUE!</v>
      </c>
      <c r="J2" t="e">
        <f>AND(Sheet1!M15,"AAAAAHN/+wk=")</f>
        <v>#VALUE!</v>
      </c>
      <c r="K2" t="e">
        <f>AND(Sheet1!N15,"AAAAAHN/+wo=")</f>
        <v>#VALUE!</v>
      </c>
      <c r="L2" t="e">
        <f>AND(Sheet1!O15,"AAAAAHN/+ws=")</f>
        <v>#VALUE!</v>
      </c>
      <c r="M2" t="e">
        <f>AND(Sheet1!P15,"AAAAAHN/+ww=")</f>
        <v>#VALUE!</v>
      </c>
      <c r="N2" t="e">
        <f>AND(Sheet1!Q15,"AAAAAHN/+w0=")</f>
        <v>#VALUE!</v>
      </c>
      <c r="O2">
        <f>IF(Sheet1!16:16,"AAAAAHN/+w4=",0)</f>
        <v>0</v>
      </c>
      <c r="P2" t="e">
        <f>AND(Sheet1!A16,"AAAAAHN/+w8=")</f>
        <v>#VALUE!</v>
      </c>
      <c r="Q2" t="e">
        <f>AND(Sheet1!B16,"AAAAAHN/+xA=")</f>
        <v>#VALUE!</v>
      </c>
      <c r="R2" t="e">
        <f>AND(Sheet1!C16,"AAAAAHN/+xE=")</f>
        <v>#VALUE!</v>
      </c>
      <c r="S2" t="e">
        <f>AND(Sheet1!D16,"AAAAAHN/+xI=")</f>
        <v>#VALUE!</v>
      </c>
      <c r="T2" t="e">
        <f>AND(Sheet1!E16,"AAAAAHN/+xM=")</f>
        <v>#VALUE!</v>
      </c>
      <c r="U2" t="e">
        <f>AND(Sheet1!F16,"AAAAAHN/+xQ=")</f>
        <v>#VALUE!</v>
      </c>
      <c r="V2" t="e">
        <f>AND(Sheet1!G16,"AAAAAHN/+xU=")</f>
        <v>#VALUE!</v>
      </c>
      <c r="W2" t="e">
        <f>AND(Sheet1!H16,"AAAAAHN/+xY=")</f>
        <v>#VALUE!</v>
      </c>
      <c r="X2" t="e">
        <f>AND(Sheet1!I16,"AAAAAHN/+xc=")</f>
        <v>#VALUE!</v>
      </c>
      <c r="Y2" t="e">
        <f>AND(Sheet1!J16,"AAAAAHN/+xg=")</f>
        <v>#VALUE!</v>
      </c>
      <c r="Z2" t="e">
        <f>AND(Sheet1!K16,"AAAAAHN/+xk=")</f>
        <v>#VALUE!</v>
      </c>
      <c r="AA2" t="e">
        <f>AND(Sheet1!L16,"AAAAAHN/+xo=")</f>
        <v>#VALUE!</v>
      </c>
      <c r="AB2" t="e">
        <f>AND(Sheet1!M16,"AAAAAHN/+xs=")</f>
        <v>#VALUE!</v>
      </c>
      <c r="AC2" t="e">
        <f>AND(Sheet1!N16,"AAAAAHN/+xw=")</f>
        <v>#VALUE!</v>
      </c>
      <c r="AD2" t="e">
        <f>AND(Sheet1!O16,"AAAAAHN/+x0=")</f>
        <v>#VALUE!</v>
      </c>
      <c r="AE2" t="e">
        <f>AND(Sheet1!P16,"AAAAAHN/+x4=")</f>
        <v>#VALUE!</v>
      </c>
      <c r="AF2" t="e">
        <f>AND(Sheet1!Q16,"AAAAAHN/+x8=")</f>
        <v>#VALUE!</v>
      </c>
      <c r="AG2">
        <f>IF(Sheet1!17:17,"AAAAAHN/+yA=",0)</f>
        <v>0</v>
      </c>
      <c r="AH2" t="e">
        <f>AND(Sheet1!A17,"AAAAAHN/+yE=")</f>
        <v>#VALUE!</v>
      </c>
      <c r="AI2" t="e">
        <f>AND(Sheet1!B17,"AAAAAHN/+yI=")</f>
        <v>#VALUE!</v>
      </c>
      <c r="AJ2" t="e">
        <f>AND(Sheet1!C17,"AAAAAHN/+yM=")</f>
        <v>#VALUE!</v>
      </c>
      <c r="AK2" t="e">
        <f>AND(Sheet1!D17,"AAAAAHN/+yQ=")</f>
        <v>#VALUE!</v>
      </c>
      <c r="AL2" t="e">
        <f>AND(Sheet1!E17,"AAAAAHN/+yU=")</f>
        <v>#VALUE!</v>
      </c>
      <c r="AM2" t="e">
        <f>AND(Sheet1!F17,"AAAAAHN/+yY=")</f>
        <v>#VALUE!</v>
      </c>
      <c r="AN2" t="e">
        <f>AND(Sheet1!G17,"AAAAAHN/+yc=")</f>
        <v>#VALUE!</v>
      </c>
      <c r="AO2" t="e">
        <f>AND(Sheet1!H17,"AAAAAHN/+yg=")</f>
        <v>#VALUE!</v>
      </c>
      <c r="AP2" t="e">
        <f>AND(Sheet1!I17,"AAAAAHN/+yk=")</f>
        <v>#VALUE!</v>
      </c>
      <c r="AQ2" t="e">
        <f>AND(Sheet1!J17,"AAAAAHN/+yo=")</f>
        <v>#VALUE!</v>
      </c>
      <c r="AR2" t="e">
        <f>AND(Sheet1!K17,"AAAAAHN/+ys=")</f>
        <v>#VALUE!</v>
      </c>
      <c r="AS2" t="e">
        <f>AND(Sheet1!L17,"AAAAAHN/+yw=")</f>
        <v>#VALUE!</v>
      </c>
      <c r="AT2" t="e">
        <f>AND(Sheet1!M17,"AAAAAHN/+y0=")</f>
        <v>#VALUE!</v>
      </c>
      <c r="AU2" t="e">
        <f>AND(Sheet1!N17,"AAAAAHN/+y4=")</f>
        <v>#VALUE!</v>
      </c>
      <c r="AV2" t="e">
        <f>AND(Sheet1!O17,"AAAAAHN/+y8=")</f>
        <v>#VALUE!</v>
      </c>
      <c r="AW2" t="e">
        <f>AND(Sheet1!P17,"AAAAAHN/+zA=")</f>
        <v>#VALUE!</v>
      </c>
      <c r="AX2" t="e">
        <f>AND(Sheet1!Q17,"AAAAAHN/+zE=")</f>
        <v>#VALUE!</v>
      </c>
      <c r="AY2">
        <f>IF(Sheet1!18:18,"AAAAAHN/+zI=",0)</f>
        <v>0</v>
      </c>
      <c r="AZ2" t="e">
        <f>AND(Sheet1!A18,"AAAAAHN/+zM=")</f>
        <v>#VALUE!</v>
      </c>
      <c r="BA2" t="e">
        <f>AND(Sheet1!B18,"AAAAAHN/+zQ=")</f>
        <v>#VALUE!</v>
      </c>
      <c r="BB2" t="e">
        <f>AND(Sheet1!C18,"AAAAAHN/+zU=")</f>
        <v>#VALUE!</v>
      </c>
      <c r="BC2" t="e">
        <f>AND(Sheet1!D18,"AAAAAHN/+zY=")</f>
        <v>#VALUE!</v>
      </c>
      <c r="BD2" t="e">
        <f>AND(Sheet1!E18,"AAAAAHN/+zc=")</f>
        <v>#VALUE!</v>
      </c>
      <c r="BE2" t="e">
        <f>AND(Sheet1!F18,"AAAAAHN/+zg=")</f>
        <v>#VALUE!</v>
      </c>
      <c r="BF2" t="e">
        <f>AND(Sheet1!G18,"AAAAAHN/+zk=")</f>
        <v>#VALUE!</v>
      </c>
      <c r="BG2" t="e">
        <f>AND(Sheet1!H18,"AAAAAHN/+zo=")</f>
        <v>#VALUE!</v>
      </c>
      <c r="BH2" t="e">
        <f>AND(Sheet1!I18,"AAAAAHN/+zs=")</f>
        <v>#VALUE!</v>
      </c>
      <c r="BI2" t="e">
        <f>AND(Sheet1!J18,"AAAAAHN/+zw=")</f>
        <v>#VALUE!</v>
      </c>
      <c r="BJ2" t="e">
        <f>AND(Sheet1!K18,"AAAAAHN/+z0=")</f>
        <v>#VALUE!</v>
      </c>
      <c r="BK2" t="e">
        <f>AND(Sheet1!L18,"AAAAAHN/+z4=")</f>
        <v>#VALUE!</v>
      </c>
      <c r="BL2" t="e">
        <f>AND(Sheet1!M18,"AAAAAHN/+z8=")</f>
        <v>#VALUE!</v>
      </c>
      <c r="BM2" t="e">
        <f>AND(Sheet1!N18,"AAAAAHN/+0A=")</f>
        <v>#VALUE!</v>
      </c>
      <c r="BN2" t="e">
        <f>AND(Sheet1!O18,"AAAAAHN/+0E=")</f>
        <v>#VALUE!</v>
      </c>
      <c r="BO2" t="e">
        <f>AND(Sheet1!P18,"AAAAAHN/+0I=")</f>
        <v>#VALUE!</v>
      </c>
      <c r="BP2" t="e">
        <f>AND(Sheet1!Q18,"AAAAAHN/+0M=")</f>
        <v>#VALUE!</v>
      </c>
      <c r="BQ2">
        <f>IF(Sheet1!19:19,"AAAAAHN/+0Q=",0)</f>
        <v>0</v>
      </c>
      <c r="BR2" t="e">
        <f>AND(Sheet1!A19,"AAAAAHN/+0U=")</f>
        <v>#VALUE!</v>
      </c>
      <c r="BS2" t="e">
        <f>AND(Sheet1!B19,"AAAAAHN/+0Y=")</f>
        <v>#VALUE!</v>
      </c>
      <c r="BT2" t="e">
        <f>AND(Sheet1!C19,"AAAAAHN/+0c=")</f>
        <v>#VALUE!</v>
      </c>
      <c r="BU2" t="e">
        <f>AND(Sheet1!D19,"AAAAAHN/+0g=")</f>
        <v>#VALUE!</v>
      </c>
      <c r="BV2" t="e">
        <f>AND(Sheet1!E19,"AAAAAHN/+0k=")</f>
        <v>#VALUE!</v>
      </c>
      <c r="BW2" t="e">
        <f>AND(Sheet1!F19,"AAAAAHN/+0o=")</f>
        <v>#VALUE!</v>
      </c>
      <c r="BX2" t="e">
        <f>AND(Sheet1!G19,"AAAAAHN/+0s=")</f>
        <v>#VALUE!</v>
      </c>
      <c r="BY2" t="e">
        <f>AND(Sheet1!H19,"AAAAAHN/+0w=")</f>
        <v>#VALUE!</v>
      </c>
      <c r="BZ2" t="e">
        <f>AND(Sheet1!I19,"AAAAAHN/+00=")</f>
        <v>#VALUE!</v>
      </c>
      <c r="CA2" t="e">
        <f>AND(Sheet1!J19,"AAAAAHN/+04=")</f>
        <v>#VALUE!</v>
      </c>
      <c r="CB2" t="e">
        <f>AND(Sheet1!K19,"AAAAAHN/+08=")</f>
        <v>#VALUE!</v>
      </c>
      <c r="CC2" t="e">
        <f>AND(Sheet1!L19,"AAAAAHN/+1A=")</f>
        <v>#VALUE!</v>
      </c>
      <c r="CD2" t="e">
        <f>AND(Sheet1!M19,"AAAAAHN/+1E=")</f>
        <v>#VALUE!</v>
      </c>
      <c r="CE2" t="e">
        <f>AND(Sheet1!N19,"AAAAAHN/+1I=")</f>
        <v>#VALUE!</v>
      </c>
      <c r="CF2" t="e">
        <f>AND(Sheet1!O19,"AAAAAHN/+1M=")</f>
        <v>#VALUE!</v>
      </c>
      <c r="CG2" t="e">
        <f>AND(Sheet1!P19,"AAAAAHN/+1Q=")</f>
        <v>#VALUE!</v>
      </c>
      <c r="CH2" t="e">
        <f>AND(Sheet1!Q19,"AAAAAHN/+1U=")</f>
        <v>#VALUE!</v>
      </c>
      <c r="CI2">
        <f>IF(Sheet1!20:20,"AAAAAHN/+1Y=",0)</f>
        <v>0</v>
      </c>
      <c r="CJ2" t="e">
        <f>AND(Sheet1!A20,"AAAAAHN/+1c=")</f>
        <v>#VALUE!</v>
      </c>
      <c r="CK2" t="e">
        <f>AND(Sheet1!B20,"AAAAAHN/+1g=")</f>
        <v>#VALUE!</v>
      </c>
      <c r="CL2" t="e">
        <f>AND(Sheet1!C20,"AAAAAHN/+1k=")</f>
        <v>#VALUE!</v>
      </c>
      <c r="CM2" t="e">
        <f>AND(Sheet1!D20,"AAAAAHN/+1o=")</f>
        <v>#VALUE!</v>
      </c>
      <c r="CN2" t="e">
        <f>AND(Sheet1!E20,"AAAAAHN/+1s=")</f>
        <v>#VALUE!</v>
      </c>
      <c r="CO2" t="e">
        <f>AND(Sheet1!F20,"AAAAAHN/+1w=")</f>
        <v>#VALUE!</v>
      </c>
      <c r="CP2" t="e">
        <f>AND(Sheet1!G20,"AAAAAHN/+10=")</f>
        <v>#VALUE!</v>
      </c>
      <c r="CQ2" t="e">
        <f>AND(Sheet1!H20,"AAAAAHN/+14=")</f>
        <v>#VALUE!</v>
      </c>
      <c r="CR2" t="e">
        <f>AND(Sheet1!I20,"AAAAAHN/+18=")</f>
        <v>#VALUE!</v>
      </c>
      <c r="CS2" t="e">
        <f>AND(Sheet1!J20,"AAAAAHN/+2A=")</f>
        <v>#VALUE!</v>
      </c>
      <c r="CT2" t="e">
        <f>AND(Sheet1!K20,"AAAAAHN/+2E=")</f>
        <v>#VALUE!</v>
      </c>
      <c r="CU2" t="e">
        <f>AND(Sheet1!L20,"AAAAAHN/+2I=")</f>
        <v>#VALUE!</v>
      </c>
      <c r="CV2" t="e">
        <f>AND(Sheet1!M20,"AAAAAHN/+2M=")</f>
        <v>#VALUE!</v>
      </c>
      <c r="CW2" t="e">
        <f>AND(Sheet1!N20,"AAAAAHN/+2Q=")</f>
        <v>#VALUE!</v>
      </c>
      <c r="CX2" t="e">
        <f>AND(Sheet1!O20,"AAAAAHN/+2U=")</f>
        <v>#VALUE!</v>
      </c>
      <c r="CY2" t="e">
        <f>AND(Sheet1!P20,"AAAAAHN/+2Y=")</f>
        <v>#VALUE!</v>
      </c>
      <c r="CZ2" t="e">
        <f>AND(Sheet1!Q20,"AAAAAHN/+2c=")</f>
        <v>#VALUE!</v>
      </c>
      <c r="DA2">
        <f>IF(Sheet1!21:21,"AAAAAHN/+2g=",0)</f>
        <v>0</v>
      </c>
      <c r="DB2" t="e">
        <f>AND(Sheet1!A21,"AAAAAHN/+2k=")</f>
        <v>#VALUE!</v>
      </c>
      <c r="DC2" t="e">
        <f>AND(Sheet1!B21,"AAAAAHN/+2o=")</f>
        <v>#VALUE!</v>
      </c>
      <c r="DD2" t="e">
        <f>AND(Sheet1!C21,"AAAAAHN/+2s=")</f>
        <v>#VALUE!</v>
      </c>
      <c r="DE2" t="e">
        <f>AND(Sheet1!D21,"AAAAAHN/+2w=")</f>
        <v>#VALUE!</v>
      </c>
      <c r="DF2" t="e">
        <f>AND(Sheet1!E21,"AAAAAHN/+20=")</f>
        <v>#VALUE!</v>
      </c>
      <c r="DG2" t="e">
        <f>AND(Sheet1!F21,"AAAAAHN/+24=")</f>
        <v>#VALUE!</v>
      </c>
      <c r="DH2" t="e">
        <f>AND(Sheet1!G21,"AAAAAHN/+28=")</f>
        <v>#VALUE!</v>
      </c>
      <c r="DI2" t="e">
        <f>AND(Sheet1!H21,"AAAAAHN/+3A=")</f>
        <v>#VALUE!</v>
      </c>
      <c r="DJ2" t="e">
        <f>AND(Sheet1!I21,"AAAAAHN/+3E=")</f>
        <v>#VALUE!</v>
      </c>
      <c r="DK2" t="e">
        <f>AND(Sheet1!J21,"AAAAAHN/+3I=")</f>
        <v>#VALUE!</v>
      </c>
      <c r="DL2" t="e">
        <f>AND(Sheet1!K21,"AAAAAHN/+3M=")</f>
        <v>#VALUE!</v>
      </c>
      <c r="DM2" t="e">
        <f>AND(Sheet1!L21,"AAAAAHN/+3Q=")</f>
        <v>#VALUE!</v>
      </c>
      <c r="DN2" t="e">
        <f>AND(Sheet1!M21,"AAAAAHN/+3U=")</f>
        <v>#VALUE!</v>
      </c>
      <c r="DO2" t="e">
        <f>AND(Sheet1!N21,"AAAAAHN/+3Y=")</f>
        <v>#VALUE!</v>
      </c>
      <c r="DP2" t="e">
        <f>AND(Sheet1!O21,"AAAAAHN/+3c=")</f>
        <v>#VALUE!</v>
      </c>
      <c r="DQ2" t="e">
        <f>AND(Sheet1!P21,"AAAAAHN/+3g=")</f>
        <v>#VALUE!</v>
      </c>
      <c r="DR2" t="e">
        <f>AND(Sheet1!Q21,"AAAAAHN/+3k=")</f>
        <v>#VALUE!</v>
      </c>
      <c r="DS2">
        <f>IF(Sheet1!22:22,"AAAAAHN/+3o=",0)</f>
        <v>0</v>
      </c>
      <c r="DT2" t="e">
        <f>AND(Sheet1!A22,"AAAAAHN/+3s=")</f>
        <v>#VALUE!</v>
      </c>
      <c r="DU2" t="e">
        <f>AND(Sheet1!B22,"AAAAAHN/+3w=")</f>
        <v>#VALUE!</v>
      </c>
      <c r="DV2" t="e">
        <f>AND(Sheet1!C22,"AAAAAHN/+30=")</f>
        <v>#VALUE!</v>
      </c>
      <c r="DW2" t="e">
        <f>AND(Sheet1!D22,"AAAAAHN/+34=")</f>
        <v>#VALUE!</v>
      </c>
      <c r="DX2" t="e">
        <f>AND(Sheet1!E22,"AAAAAHN/+38=")</f>
        <v>#VALUE!</v>
      </c>
      <c r="DY2" t="e">
        <f>AND(Sheet1!F22,"AAAAAHN/+4A=")</f>
        <v>#VALUE!</v>
      </c>
      <c r="DZ2" t="e">
        <f>AND(Sheet1!G22,"AAAAAHN/+4E=")</f>
        <v>#VALUE!</v>
      </c>
      <c r="EA2" t="e">
        <f>AND(Sheet1!H22,"AAAAAHN/+4I=")</f>
        <v>#VALUE!</v>
      </c>
      <c r="EB2" t="e">
        <f>AND(Sheet1!I22,"AAAAAHN/+4M=")</f>
        <v>#VALUE!</v>
      </c>
      <c r="EC2" t="e">
        <f>AND(Sheet1!J22,"AAAAAHN/+4Q=")</f>
        <v>#VALUE!</v>
      </c>
      <c r="ED2" t="e">
        <f>AND(Sheet1!K22,"AAAAAHN/+4U=")</f>
        <v>#VALUE!</v>
      </c>
      <c r="EE2" t="e">
        <f>AND(Sheet1!L22,"AAAAAHN/+4Y=")</f>
        <v>#VALUE!</v>
      </c>
      <c r="EF2" t="e">
        <f>AND(Sheet1!M22,"AAAAAHN/+4c=")</f>
        <v>#VALUE!</v>
      </c>
      <c r="EG2" t="e">
        <f>AND(Sheet1!N22,"AAAAAHN/+4g=")</f>
        <v>#VALUE!</v>
      </c>
      <c r="EH2" t="e">
        <f>AND(Sheet1!O22,"AAAAAHN/+4k=")</f>
        <v>#VALUE!</v>
      </c>
      <c r="EI2" t="e">
        <f>AND(Sheet1!P22,"AAAAAHN/+4o=")</f>
        <v>#VALUE!</v>
      </c>
      <c r="EJ2" t="e">
        <f>AND(Sheet1!Q22,"AAAAAHN/+4s=")</f>
        <v>#VALUE!</v>
      </c>
      <c r="EK2">
        <f>IF(Sheet1!23:23,"AAAAAHN/+4w=",0)</f>
        <v>0</v>
      </c>
      <c r="EL2" t="e">
        <f>AND(Sheet1!A23,"AAAAAHN/+40=")</f>
        <v>#VALUE!</v>
      </c>
      <c r="EM2" t="e">
        <f>AND(Sheet1!B23,"AAAAAHN/+44=")</f>
        <v>#VALUE!</v>
      </c>
      <c r="EN2" t="e">
        <f>AND(Sheet1!C23,"AAAAAHN/+48=")</f>
        <v>#VALUE!</v>
      </c>
      <c r="EO2" t="e">
        <f>AND(Sheet1!D23,"AAAAAHN/+5A=")</f>
        <v>#VALUE!</v>
      </c>
      <c r="EP2" t="e">
        <f>AND(Sheet1!E23,"AAAAAHN/+5E=")</f>
        <v>#VALUE!</v>
      </c>
      <c r="EQ2" t="e">
        <f>AND(Sheet1!F23,"AAAAAHN/+5I=")</f>
        <v>#VALUE!</v>
      </c>
      <c r="ER2" t="e">
        <f>AND(Sheet1!G23,"AAAAAHN/+5M=")</f>
        <v>#VALUE!</v>
      </c>
      <c r="ES2" t="e">
        <f>AND(Sheet1!H23,"AAAAAHN/+5Q=")</f>
        <v>#VALUE!</v>
      </c>
      <c r="ET2" t="e">
        <f>AND(Sheet1!I23,"AAAAAHN/+5U=")</f>
        <v>#VALUE!</v>
      </c>
      <c r="EU2" t="e">
        <f>AND(Sheet1!J23,"AAAAAHN/+5Y=")</f>
        <v>#VALUE!</v>
      </c>
      <c r="EV2" t="e">
        <f>AND(Sheet1!K23,"AAAAAHN/+5c=")</f>
        <v>#VALUE!</v>
      </c>
      <c r="EW2" t="e">
        <f>AND(Sheet1!L23,"AAAAAHN/+5g=")</f>
        <v>#VALUE!</v>
      </c>
      <c r="EX2" t="e">
        <f>AND(Sheet1!M23,"AAAAAHN/+5k=")</f>
        <v>#VALUE!</v>
      </c>
      <c r="EY2" t="e">
        <f>AND(Sheet1!N23,"AAAAAHN/+5o=")</f>
        <v>#VALUE!</v>
      </c>
      <c r="EZ2" t="e">
        <f>AND(Sheet1!O23,"AAAAAHN/+5s=")</f>
        <v>#VALUE!</v>
      </c>
      <c r="FA2" t="e">
        <f>AND(Sheet1!P23,"AAAAAHN/+5w=")</f>
        <v>#VALUE!</v>
      </c>
      <c r="FB2" t="e">
        <f>AND(Sheet1!Q23,"AAAAAHN/+50=")</f>
        <v>#VALUE!</v>
      </c>
      <c r="FC2">
        <f>IF(Sheet1!24:24,"AAAAAHN/+54=",0)</f>
        <v>0</v>
      </c>
      <c r="FD2" t="e">
        <f>AND(Sheet1!A24,"AAAAAHN/+58=")</f>
        <v>#VALUE!</v>
      </c>
      <c r="FE2" t="e">
        <f>AND(Sheet1!B24,"AAAAAHN/+6A=")</f>
        <v>#VALUE!</v>
      </c>
      <c r="FF2" t="e">
        <f>AND(Sheet1!C24,"AAAAAHN/+6E=")</f>
        <v>#VALUE!</v>
      </c>
      <c r="FG2" t="e">
        <f>AND(Sheet1!D24,"AAAAAHN/+6I=")</f>
        <v>#VALUE!</v>
      </c>
      <c r="FH2" t="e">
        <f>AND(Sheet1!E24,"AAAAAHN/+6M=")</f>
        <v>#VALUE!</v>
      </c>
      <c r="FI2" t="e">
        <f>AND(Sheet1!F24,"AAAAAHN/+6Q=")</f>
        <v>#VALUE!</v>
      </c>
      <c r="FJ2" t="e">
        <f>AND(Sheet1!G24,"AAAAAHN/+6U=")</f>
        <v>#VALUE!</v>
      </c>
      <c r="FK2" t="e">
        <f>AND(Sheet1!H24,"AAAAAHN/+6Y=")</f>
        <v>#VALUE!</v>
      </c>
      <c r="FL2" t="e">
        <f>AND(Sheet1!I24,"AAAAAHN/+6c=")</f>
        <v>#VALUE!</v>
      </c>
      <c r="FM2" t="e">
        <f>AND(Sheet1!J24,"AAAAAHN/+6g=")</f>
        <v>#VALUE!</v>
      </c>
      <c r="FN2" t="e">
        <f>AND(Sheet1!K24,"AAAAAHN/+6k=")</f>
        <v>#VALUE!</v>
      </c>
      <c r="FO2" t="e">
        <f>AND(Sheet1!L24,"AAAAAHN/+6o=")</f>
        <v>#VALUE!</v>
      </c>
      <c r="FP2" t="e">
        <f>AND(Sheet1!M24,"AAAAAHN/+6s=")</f>
        <v>#VALUE!</v>
      </c>
      <c r="FQ2" t="e">
        <f>AND(Sheet1!N24,"AAAAAHN/+6w=")</f>
        <v>#VALUE!</v>
      </c>
      <c r="FR2" t="e">
        <f>AND(Sheet1!O24,"AAAAAHN/+60=")</f>
        <v>#VALUE!</v>
      </c>
      <c r="FS2" t="e">
        <f>AND(Sheet1!P24,"AAAAAHN/+64=")</f>
        <v>#VALUE!</v>
      </c>
      <c r="FT2" t="e">
        <f>AND(Sheet1!Q24,"AAAAAHN/+68=")</f>
        <v>#VALUE!</v>
      </c>
      <c r="FU2">
        <f>IF(Sheet1!25:25,"AAAAAHN/+7A=",0)</f>
        <v>0</v>
      </c>
      <c r="FV2" t="e">
        <f>AND(Sheet1!A25,"AAAAAHN/+7E=")</f>
        <v>#VALUE!</v>
      </c>
      <c r="FW2" t="e">
        <f>AND(Sheet1!B25,"AAAAAHN/+7I=")</f>
        <v>#VALUE!</v>
      </c>
      <c r="FX2" t="e">
        <f>AND(Sheet1!C25,"AAAAAHN/+7M=")</f>
        <v>#VALUE!</v>
      </c>
      <c r="FY2" t="e">
        <f>AND(Sheet1!D25,"AAAAAHN/+7Q=")</f>
        <v>#VALUE!</v>
      </c>
      <c r="FZ2" t="e">
        <f>AND(Sheet1!E25,"AAAAAHN/+7U=")</f>
        <v>#VALUE!</v>
      </c>
      <c r="GA2" t="e">
        <f>AND(Sheet1!F25,"AAAAAHN/+7Y=")</f>
        <v>#VALUE!</v>
      </c>
      <c r="GB2" t="e">
        <f>AND(Sheet1!G25,"AAAAAHN/+7c=")</f>
        <v>#VALUE!</v>
      </c>
      <c r="GC2" t="e">
        <f>AND(Sheet1!H25,"AAAAAHN/+7g=")</f>
        <v>#VALUE!</v>
      </c>
      <c r="GD2" t="e">
        <f>AND(Sheet1!I25,"AAAAAHN/+7k=")</f>
        <v>#VALUE!</v>
      </c>
      <c r="GE2" t="e">
        <f>AND(Sheet1!J25,"AAAAAHN/+7o=")</f>
        <v>#VALUE!</v>
      </c>
      <c r="GF2" t="e">
        <f>AND(Sheet1!K25,"AAAAAHN/+7s=")</f>
        <v>#VALUE!</v>
      </c>
      <c r="GG2" t="e">
        <f>AND(Sheet1!L25,"AAAAAHN/+7w=")</f>
        <v>#VALUE!</v>
      </c>
      <c r="GH2" t="e">
        <f>AND(Sheet1!M25,"AAAAAHN/+70=")</f>
        <v>#VALUE!</v>
      </c>
      <c r="GI2" t="e">
        <f>AND(Sheet1!N25,"AAAAAHN/+74=")</f>
        <v>#VALUE!</v>
      </c>
      <c r="GJ2" t="e">
        <f>AND(Sheet1!O25,"AAAAAHN/+78=")</f>
        <v>#VALUE!</v>
      </c>
      <c r="GK2" t="e">
        <f>AND(Sheet1!P25,"AAAAAHN/+8A=")</f>
        <v>#VALUE!</v>
      </c>
      <c r="GL2" t="e">
        <f>AND(Sheet1!Q25,"AAAAAHN/+8E=")</f>
        <v>#VALUE!</v>
      </c>
      <c r="GM2">
        <f>IF(Sheet1!26:26,"AAAAAHN/+8I=",0)</f>
        <v>0</v>
      </c>
      <c r="GN2" t="e">
        <f>AND(Sheet1!A26,"AAAAAHN/+8M=")</f>
        <v>#VALUE!</v>
      </c>
      <c r="GO2" t="e">
        <f>AND(Sheet1!B26,"AAAAAHN/+8Q=")</f>
        <v>#VALUE!</v>
      </c>
      <c r="GP2" t="e">
        <f>AND(Sheet1!C26,"AAAAAHN/+8U=")</f>
        <v>#VALUE!</v>
      </c>
      <c r="GQ2" t="e">
        <f>AND(Sheet1!D26,"AAAAAHN/+8Y=")</f>
        <v>#VALUE!</v>
      </c>
      <c r="GR2" t="e">
        <f>AND(Sheet1!E26,"AAAAAHN/+8c=")</f>
        <v>#VALUE!</v>
      </c>
      <c r="GS2" t="e">
        <f>AND(Sheet1!#REF!,"AAAAAHN/+8g=")</f>
        <v>#REF!</v>
      </c>
      <c r="GT2" t="e">
        <f>AND(Sheet1!F26,"AAAAAHN/+8k=")</f>
        <v>#VALUE!</v>
      </c>
      <c r="GU2" t="e">
        <f>AND(Sheet1!H26,"AAAAAHN/+8o=")</f>
        <v>#VALUE!</v>
      </c>
      <c r="GV2" t="e">
        <f>AND(Sheet1!I26,"AAAAAHN/+8s=")</f>
        <v>#VALUE!</v>
      </c>
      <c r="GW2" t="e">
        <f>AND(Sheet1!J26,"AAAAAHN/+8w=")</f>
        <v>#VALUE!</v>
      </c>
      <c r="GX2" t="e">
        <f>AND(Sheet1!K26,"AAAAAHN/+80=")</f>
        <v>#VALUE!</v>
      </c>
      <c r="GY2" t="e">
        <f>AND(Sheet1!L26,"AAAAAHN/+84=")</f>
        <v>#VALUE!</v>
      </c>
      <c r="GZ2" t="e">
        <f>AND(Sheet1!M26,"AAAAAHN/+88=")</f>
        <v>#VALUE!</v>
      </c>
      <c r="HA2" t="e">
        <f>AND(Sheet1!N26,"AAAAAHN/+9A=")</f>
        <v>#VALUE!</v>
      </c>
      <c r="HB2" t="e">
        <f>AND(Sheet1!O26,"AAAAAHN/+9E=")</f>
        <v>#VALUE!</v>
      </c>
      <c r="HC2" t="e">
        <f>AND(Sheet1!P26,"AAAAAHN/+9I=")</f>
        <v>#VALUE!</v>
      </c>
      <c r="HD2" t="e">
        <f>AND(Sheet1!Q26,"AAAAAHN/+9M=")</f>
        <v>#VALUE!</v>
      </c>
      <c r="HE2">
        <f>IF(Sheet1!27:27,"AAAAAHN/+9Q=",0)</f>
        <v>0</v>
      </c>
      <c r="HF2" t="e">
        <f>AND(Sheet1!A27,"AAAAAHN/+9U=")</f>
        <v>#VALUE!</v>
      </c>
      <c r="HG2" t="e">
        <f>AND(Sheet1!B27,"AAAAAHN/+9Y=")</f>
        <v>#VALUE!</v>
      </c>
      <c r="HH2" t="e">
        <f>AND(Sheet1!C27,"AAAAAHN/+9c=")</f>
        <v>#VALUE!</v>
      </c>
      <c r="HI2" t="e">
        <f>AND(Sheet1!D27,"AAAAAHN/+9g=")</f>
        <v>#VALUE!</v>
      </c>
      <c r="HJ2" t="e">
        <f>AND(Sheet1!E27,"AAAAAHN/+9k=")</f>
        <v>#VALUE!</v>
      </c>
      <c r="HK2" t="e">
        <f>AND(Sheet1!#REF!,"AAAAAHN/+9o=")</f>
        <v>#REF!</v>
      </c>
      <c r="HL2" t="e">
        <f>AND(Sheet1!F27,"AAAAAHN/+9s=")</f>
        <v>#VALUE!</v>
      </c>
      <c r="HM2" t="e">
        <f>AND(Sheet1!H27,"AAAAAHN/+9w=")</f>
        <v>#VALUE!</v>
      </c>
      <c r="HN2" t="e">
        <f>AND(Sheet1!I27,"AAAAAHN/+90=")</f>
        <v>#VALUE!</v>
      </c>
      <c r="HO2" t="e">
        <f>AND(Sheet1!J27,"AAAAAHN/+94=")</f>
        <v>#VALUE!</v>
      </c>
      <c r="HP2" t="e">
        <f>AND(Sheet1!K27,"AAAAAHN/+98=")</f>
        <v>#VALUE!</v>
      </c>
      <c r="HQ2" t="e">
        <f>AND(Sheet1!L27,"AAAAAHN/++A=")</f>
        <v>#VALUE!</v>
      </c>
      <c r="HR2" t="e">
        <f>AND(Sheet1!M27,"AAAAAHN/++E=")</f>
        <v>#VALUE!</v>
      </c>
      <c r="HS2" t="e">
        <f>AND(Sheet1!N27,"AAAAAHN/++I=")</f>
        <v>#VALUE!</v>
      </c>
      <c r="HT2" t="e">
        <f>AND(Sheet1!O27,"AAAAAHN/++M=")</f>
        <v>#VALUE!</v>
      </c>
      <c r="HU2" t="e">
        <f>AND(Sheet1!P27,"AAAAAHN/++Q=")</f>
        <v>#VALUE!</v>
      </c>
      <c r="HV2" t="e">
        <f>AND(Sheet1!Q27,"AAAAAHN/++U=")</f>
        <v>#VALUE!</v>
      </c>
      <c r="HW2">
        <f>IF(Sheet1!28:28,"AAAAAHN/++Y=",0)</f>
        <v>0</v>
      </c>
      <c r="HX2" t="e">
        <f>AND(Sheet1!A28,"AAAAAHN/++c=")</f>
        <v>#VALUE!</v>
      </c>
      <c r="HY2" t="e">
        <f>AND(Sheet1!B28,"AAAAAHN/++g=")</f>
        <v>#VALUE!</v>
      </c>
      <c r="HZ2" t="e">
        <f>AND(Sheet1!C28,"AAAAAHN/++k=")</f>
        <v>#VALUE!</v>
      </c>
      <c r="IA2" t="e">
        <f>AND(Sheet1!D28,"AAAAAHN/++o=")</f>
        <v>#VALUE!</v>
      </c>
      <c r="IB2" t="e">
        <f>AND(Sheet1!E28,"AAAAAHN/++s=")</f>
        <v>#VALUE!</v>
      </c>
      <c r="IC2" t="e">
        <f>AND(Sheet1!#REF!,"AAAAAHN/++w=")</f>
        <v>#REF!</v>
      </c>
      <c r="ID2" t="e">
        <f>AND(Sheet1!F28,"AAAAAHN/++0=")</f>
        <v>#VALUE!</v>
      </c>
      <c r="IE2" t="e">
        <f>AND(Sheet1!H28,"AAAAAHN/++4=")</f>
        <v>#VALUE!</v>
      </c>
      <c r="IF2" t="e">
        <f>AND(Sheet1!I28,"AAAAAHN/++8=")</f>
        <v>#VALUE!</v>
      </c>
      <c r="IG2" t="e">
        <f>AND(Sheet1!J28,"AAAAAHN/+/A=")</f>
        <v>#VALUE!</v>
      </c>
      <c r="IH2" t="e">
        <f>AND(Sheet1!K28,"AAAAAHN/+/E=")</f>
        <v>#VALUE!</v>
      </c>
      <c r="II2" t="e">
        <f>AND(Sheet1!L28,"AAAAAHN/+/I=")</f>
        <v>#VALUE!</v>
      </c>
      <c r="IJ2" t="e">
        <f>AND(Sheet1!M28,"AAAAAHN/+/M=")</f>
        <v>#VALUE!</v>
      </c>
      <c r="IK2" t="e">
        <f>AND(Sheet1!N28,"AAAAAHN/+/Q=")</f>
        <v>#VALUE!</v>
      </c>
      <c r="IL2" t="e">
        <f>AND(Sheet1!O28,"AAAAAHN/+/U=")</f>
        <v>#VALUE!</v>
      </c>
      <c r="IM2" t="e">
        <f>AND(Sheet1!P28,"AAAAAHN/+/Y=")</f>
        <v>#VALUE!</v>
      </c>
      <c r="IN2" t="e">
        <f>AND(Sheet1!Q28,"AAAAAHN/+/c=")</f>
        <v>#VALUE!</v>
      </c>
      <c r="IO2">
        <f>IF(Sheet1!29:29,"AAAAAHN/+/g=",0)</f>
        <v>0</v>
      </c>
      <c r="IP2" t="e">
        <f>AND(Sheet1!A29,"AAAAAHN/+/k=")</f>
        <v>#VALUE!</v>
      </c>
      <c r="IQ2" t="e">
        <f>AND(Sheet1!B29,"AAAAAHN/+/o=")</f>
        <v>#VALUE!</v>
      </c>
      <c r="IR2" t="e">
        <f>AND(Sheet1!C29,"AAAAAHN/+/s=")</f>
        <v>#VALUE!</v>
      </c>
      <c r="IS2" t="e">
        <f>AND(Sheet1!D29,"AAAAAHN/+/w=")</f>
        <v>#VALUE!</v>
      </c>
      <c r="IT2" t="e">
        <f>AND(Sheet1!E29,"AAAAAHN/+/0=")</f>
        <v>#VALUE!</v>
      </c>
      <c r="IU2" t="e">
        <f>AND(Sheet1!#REF!,"AAAAAHN/+/4=")</f>
        <v>#REF!</v>
      </c>
      <c r="IV2" t="e">
        <f>AND(Sheet1!F29,"AAAAAHN/+/8=")</f>
        <v>#VALUE!</v>
      </c>
    </row>
    <row r="3" spans="1:256" x14ac:dyDescent="0.2">
      <c r="A3" t="e">
        <f>AND(Sheet1!H29,"AAAAAH1bnQA=")</f>
        <v>#VALUE!</v>
      </c>
      <c r="B3" t="e">
        <f>AND(Sheet1!I29,"AAAAAH1bnQE=")</f>
        <v>#VALUE!</v>
      </c>
      <c r="C3" t="e">
        <f>AND(Sheet1!J29,"AAAAAH1bnQI=")</f>
        <v>#VALUE!</v>
      </c>
      <c r="D3" t="e">
        <f>AND(Sheet1!K29,"AAAAAH1bnQM=")</f>
        <v>#VALUE!</v>
      </c>
      <c r="E3" t="e">
        <f>AND(Sheet1!L29,"AAAAAH1bnQQ=")</f>
        <v>#VALUE!</v>
      </c>
      <c r="F3" t="e">
        <f>AND(Sheet1!M29,"AAAAAH1bnQU=")</f>
        <v>#VALUE!</v>
      </c>
      <c r="G3" t="e">
        <f>AND(Sheet1!N29,"AAAAAH1bnQY=")</f>
        <v>#VALUE!</v>
      </c>
      <c r="H3" t="e">
        <f>AND(Sheet1!O29,"AAAAAH1bnQc=")</f>
        <v>#VALUE!</v>
      </c>
      <c r="I3" t="e">
        <f>AND(Sheet1!P29,"AAAAAH1bnQg=")</f>
        <v>#VALUE!</v>
      </c>
      <c r="J3" t="e">
        <f>AND(Sheet1!Q29,"AAAAAH1bnQk=")</f>
        <v>#VALUE!</v>
      </c>
      <c r="K3">
        <f>IF(Sheet1!30:30,"AAAAAH1bnQo=",0)</f>
        <v>0</v>
      </c>
      <c r="L3" t="e">
        <f>AND(Sheet1!A30,"AAAAAH1bnQs=")</f>
        <v>#VALUE!</v>
      </c>
      <c r="M3" t="e">
        <f>AND(Sheet1!B30,"AAAAAH1bnQw=")</f>
        <v>#VALUE!</v>
      </c>
      <c r="N3" t="e">
        <f>AND(Sheet1!C30,"AAAAAH1bnQ0=")</f>
        <v>#VALUE!</v>
      </c>
      <c r="O3" t="e">
        <f>AND(Sheet1!D30,"AAAAAH1bnQ4=")</f>
        <v>#VALUE!</v>
      </c>
      <c r="P3" t="e">
        <f>AND(Sheet1!E30,"AAAAAH1bnQ8=")</f>
        <v>#VALUE!</v>
      </c>
      <c r="Q3" t="e">
        <f>AND(Sheet1!#REF!,"AAAAAH1bnRA=")</f>
        <v>#REF!</v>
      </c>
      <c r="R3" t="e">
        <f>AND(Sheet1!F30,"AAAAAH1bnRE=")</f>
        <v>#VALUE!</v>
      </c>
      <c r="S3" t="e">
        <f>AND(Sheet1!H30,"AAAAAH1bnRI=")</f>
        <v>#VALUE!</v>
      </c>
      <c r="T3" t="e">
        <f>AND(Sheet1!I30,"AAAAAH1bnRM=")</f>
        <v>#VALUE!</v>
      </c>
      <c r="U3" t="e">
        <f>AND(Sheet1!J30,"AAAAAH1bnRQ=")</f>
        <v>#VALUE!</v>
      </c>
      <c r="V3" t="e">
        <f>AND(Sheet1!K30,"AAAAAH1bnRU=")</f>
        <v>#VALUE!</v>
      </c>
      <c r="W3" t="e">
        <f>AND(Sheet1!L30,"AAAAAH1bnRY=")</f>
        <v>#VALUE!</v>
      </c>
      <c r="X3" t="e">
        <f>AND(Sheet1!M30,"AAAAAH1bnRc=")</f>
        <v>#VALUE!</v>
      </c>
      <c r="Y3" t="e">
        <f>AND(Sheet1!N30,"AAAAAH1bnRg=")</f>
        <v>#VALUE!</v>
      </c>
      <c r="Z3" t="e">
        <f>AND(Sheet1!O30,"AAAAAH1bnRk=")</f>
        <v>#VALUE!</v>
      </c>
      <c r="AA3" t="e">
        <f>AND(Sheet1!P30,"AAAAAH1bnRo=")</f>
        <v>#VALUE!</v>
      </c>
      <c r="AB3" t="e">
        <f>AND(Sheet1!Q30,"AAAAAH1bnRs=")</f>
        <v>#VALUE!</v>
      </c>
      <c r="AC3">
        <f>IF(Sheet1!31:31,"AAAAAH1bnRw=",0)</f>
        <v>0</v>
      </c>
      <c r="AD3" t="e">
        <f>AND(Sheet1!A31,"AAAAAH1bnR0=")</f>
        <v>#VALUE!</v>
      </c>
      <c r="AE3" t="e">
        <f>AND(Sheet1!B31,"AAAAAH1bnR4=")</f>
        <v>#VALUE!</v>
      </c>
      <c r="AF3" t="e">
        <f>AND(Sheet1!C31,"AAAAAH1bnR8=")</f>
        <v>#VALUE!</v>
      </c>
      <c r="AG3" t="e">
        <f>AND(Sheet1!D31,"AAAAAH1bnSA=")</f>
        <v>#VALUE!</v>
      </c>
      <c r="AH3" t="e">
        <f>AND(Sheet1!E31,"AAAAAH1bnSE=")</f>
        <v>#VALUE!</v>
      </c>
      <c r="AI3" t="e">
        <f>AND(Sheet1!#REF!,"AAAAAH1bnSI=")</f>
        <v>#REF!</v>
      </c>
      <c r="AJ3" t="e">
        <f>AND(Sheet1!F31,"AAAAAH1bnSM=")</f>
        <v>#VALUE!</v>
      </c>
      <c r="AK3" t="e">
        <f>AND(Sheet1!H31,"AAAAAH1bnSQ=")</f>
        <v>#VALUE!</v>
      </c>
      <c r="AL3" t="e">
        <f>AND(Sheet1!I31,"AAAAAH1bnSU=")</f>
        <v>#VALUE!</v>
      </c>
      <c r="AM3" t="e">
        <f>AND(Sheet1!J31,"AAAAAH1bnSY=")</f>
        <v>#VALUE!</v>
      </c>
      <c r="AN3" t="e">
        <f>AND(Sheet1!K31,"AAAAAH1bnSc=")</f>
        <v>#VALUE!</v>
      </c>
      <c r="AO3" t="e">
        <f>AND(Sheet1!L31,"AAAAAH1bnSg=")</f>
        <v>#VALUE!</v>
      </c>
      <c r="AP3" t="e">
        <f>AND(Sheet1!M31,"AAAAAH1bnSk=")</f>
        <v>#VALUE!</v>
      </c>
      <c r="AQ3" t="e">
        <f>AND(Sheet1!N31,"AAAAAH1bnSo=")</f>
        <v>#VALUE!</v>
      </c>
      <c r="AR3" t="e">
        <f>AND(Sheet1!O31,"AAAAAH1bnSs=")</f>
        <v>#VALUE!</v>
      </c>
      <c r="AS3" t="e">
        <f>AND(Sheet1!P31,"AAAAAH1bnSw=")</f>
        <v>#VALUE!</v>
      </c>
      <c r="AT3" t="e">
        <f>AND(Sheet1!Q31,"AAAAAH1bnS0=")</f>
        <v>#VALUE!</v>
      </c>
      <c r="AU3">
        <f>IF(Sheet1!32:32,"AAAAAH1bnS4=",0)</f>
        <v>0</v>
      </c>
      <c r="AV3" t="e">
        <f>AND(Sheet1!A32,"AAAAAH1bnS8=")</f>
        <v>#VALUE!</v>
      </c>
      <c r="AW3" t="e">
        <f>AND(Sheet1!B32,"AAAAAH1bnTA=")</f>
        <v>#VALUE!</v>
      </c>
      <c r="AX3" t="e">
        <f>IF(Sheet1!A:A,"AAAAAH1bnTE=",0)</f>
        <v>#VALUE!</v>
      </c>
      <c r="AY3" t="e">
        <f>IF(Sheet1!B:B,"AAAAAH1bnTI=",0)</f>
        <v>#VALUE!</v>
      </c>
      <c r="AZ3" t="e">
        <f>IF(Sheet1!C:C,"AAAAAH1bnTM=",0)</f>
        <v>#VALUE!</v>
      </c>
      <c r="BA3" t="e">
        <f>IF(Sheet1!D:D,"AAAAAH1bnTQ=",0)</f>
        <v>#VALUE!</v>
      </c>
      <c r="BB3" t="e">
        <f>IF(Sheet1!E:E,"AAAAAH1bnTU=",0)</f>
        <v>#VALUE!</v>
      </c>
      <c r="BC3" t="e">
        <f>IF(Sheet1!F:F,"AAAAAH1bnTY=",0)</f>
        <v>#VALUE!</v>
      </c>
      <c r="BD3" t="e">
        <f>IF(Sheet1!G:G,"AAAAAH1bnTc=",0)</f>
        <v>#VALUE!</v>
      </c>
      <c r="BE3" t="e">
        <f>IF(Sheet1!H:H,"AAAAAH1bnTg=",0)</f>
        <v>#VALUE!</v>
      </c>
      <c r="BF3" t="e">
        <f>IF(Sheet1!I:I,"AAAAAH1bnTk=",0)</f>
        <v>#VALUE!</v>
      </c>
      <c r="BG3" t="e">
        <f>IF(Sheet1!J:J,"AAAAAH1bnTo=",0)</f>
        <v>#VALUE!</v>
      </c>
      <c r="BH3" t="e">
        <f>IF(Sheet1!K:K,"AAAAAH1bnTs=",0)</f>
        <v>#VALUE!</v>
      </c>
      <c r="BI3" t="e">
        <f>IF(Sheet1!L:L,"AAAAAH1bnTw=",0)</f>
        <v>#VALUE!</v>
      </c>
      <c r="BJ3" t="e">
        <f>IF(Sheet1!M:M,"AAAAAH1bnT0=",0)</f>
        <v>#VALUE!</v>
      </c>
      <c r="BK3" t="e">
        <f>IF(Sheet1!N:N,"AAAAAH1bnT4=",0)</f>
        <v>#VALUE!</v>
      </c>
      <c r="BL3" t="e">
        <f>IF(Sheet1!O:O,"AAAAAH1bnT8=",0)</f>
        <v>#VALUE!</v>
      </c>
      <c r="BM3" t="e">
        <f>IF(Sheet1!P:P,"AAAAAH1bnUA=",0)</f>
        <v>#VALUE!</v>
      </c>
      <c r="BN3">
        <f>IF(Sheet1!Q:Q,"AAAAAH1bnUE=",0)</f>
        <v>0</v>
      </c>
      <c r="BO3">
        <f>IF(Sheet2!1:1,"AAAAAH1bnUI=",0)</f>
        <v>0</v>
      </c>
      <c r="BP3" t="e">
        <f>AND(Sheet2!A1,"AAAAAH1bnUM=")</f>
        <v>#VALUE!</v>
      </c>
      <c r="BQ3">
        <f>IF(Sheet2!A:A,"AAAAAH1bnUQ=",0)</f>
        <v>0</v>
      </c>
      <c r="BR3">
        <f>IF(Sheet3!1:1,"AAAAAH1bnUU=",0)</f>
        <v>0</v>
      </c>
      <c r="BS3" t="e">
        <f>AND(Sheet3!A1,"AAAAAH1bnUY=")</f>
        <v>#VALUE!</v>
      </c>
      <c r="BT3">
        <f>IF(Sheet3!A:A,"AAAAAH1bnUc=",0)</f>
        <v>0</v>
      </c>
      <c r="BU3">
        <f>IF(Sheet4!1:1,"AAAAAH1bnUg=",0)</f>
        <v>0</v>
      </c>
      <c r="BV3" t="e">
        <f>AND(Sheet4!A1,"AAAAAH1bnUk=")</f>
        <v>#VALUE!</v>
      </c>
      <c r="BW3">
        <f>IF(Sheet4!A:A,"AAAAAH1bnUo=",0)</f>
        <v>0</v>
      </c>
      <c r="BX3">
        <f>IF(Sheet5!1:1,"AAAAAH1bnUs=",0)</f>
        <v>0</v>
      </c>
      <c r="BY3" t="e">
        <f>AND(Sheet5!A1,"AAAAAH1bnUw=")</f>
        <v>#VALUE!</v>
      </c>
      <c r="BZ3">
        <f>IF(Sheet5!A:A,"AAAAAH1bnU0=",0)</f>
        <v>0</v>
      </c>
      <c r="CA3" t="s">
        <v>12</v>
      </c>
    </row>
    <row r="4" spans="1:256" x14ac:dyDescent="0.2">
      <c r="A4" t="e">
        <f>AND(Sheet1!G26,"AAAAAHr++wA=")</f>
        <v>#VALUE!</v>
      </c>
      <c r="B4" t="e">
        <f>AND(Sheet1!G27,"AAAAAHr++wE=")</f>
        <v>#VALUE!</v>
      </c>
      <c r="C4" t="e">
        <f>AND(Sheet1!G28,"AAAAAHr++wI=")</f>
        <v>#VALUE!</v>
      </c>
      <c r="D4" t="e">
        <f>AND(Sheet1!G29,"AAAAAHr++wM=")</f>
        <v>#VALUE!</v>
      </c>
      <c r="E4" t="e">
        <f>AND(Sheet1!G30,"AAAAAHr++wQ=")</f>
        <v>#VALUE!</v>
      </c>
      <c r="F4" t="e">
        <f>AND(Sheet1!G31,"AAAAAHr++wU=")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</cp:lastModifiedBy>
  <cp:lastPrinted>2011-09-08T15:43:44Z</cp:lastPrinted>
  <dcterms:created xsi:type="dcterms:W3CDTF">2011-07-02T01:03:55Z</dcterms:created>
  <dcterms:modified xsi:type="dcterms:W3CDTF">2012-07-26T17:12:43Z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1an9V6LaQL9cVnnzKN-lTfhMSNEdtRQGQQuJzFmHxfWE</vt:lpwstr>
  </property>
  <property fmtid="{D5CDD505-2E9C-101B-9397-08002B2CF9AE}" pid="4" name="Google.Documents.RevisionId">
    <vt:lpwstr>14557668456768302951</vt:lpwstr>
  </property>
  <property fmtid="{D5CDD505-2E9C-101B-9397-08002B2CF9AE}" pid="5" name="Google.Documents.PreviousRevisionId">
    <vt:lpwstr>12869587585982336396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